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serda\OneDrive\Masaüstü\ENFLASYON MUHASEBESİ EĞİTİMİ\"/>
    </mc:Choice>
  </mc:AlternateContent>
  <xr:revisionPtr revIDLastSave="0" documentId="13_ncr:1_{B8552A1E-6EE5-42A3-AAA3-0EDBF25D649D}" xr6:coauthVersionLast="47" xr6:coauthVersionMax="47" xr10:uidLastSave="{00000000-0000-0000-0000-000000000000}"/>
  <bookViews>
    <workbookView xWindow="-108" yWindow="-108" windowWidth="23256" windowHeight="13896" tabRatio="761" xr2:uid="{E8C57870-1F12-41A7-985F-4D1EA29B1E85}"/>
  </bookViews>
  <sheets>
    <sheet name="STOK DEVİR HIZI ED" sheetId="1" r:id="rId1"/>
    <sheet name="BASİT ORTALAMA YÖNTEM" sheetId="3" r:id="rId2"/>
    <sheet name="ÜFE KATSAYILARI" sheetId="2" r:id="rId3"/>
    <sheet name="DETAY MEVZUAT" sheetId="5" r:id="rId4"/>
    <sheet name="HAREKETLİ ORTALAMA YÖNTEM"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6" i="1"/>
  <c r="F31" i="1" s="1"/>
  <c r="E33" i="3"/>
  <c r="D33" i="3"/>
  <c r="F32" i="3"/>
  <c r="G32" i="3" s="1"/>
  <c r="E41" i="3" s="1"/>
  <c r="F31" i="3"/>
  <c r="G31" i="3" s="1"/>
  <c r="E40" i="3" s="1"/>
  <c r="F30" i="3"/>
  <c r="G30" i="3" s="1"/>
  <c r="E39" i="3" s="1"/>
  <c r="F29" i="3"/>
  <c r="G29" i="3" s="1"/>
  <c r="E38" i="3" s="1"/>
  <c r="F28" i="3"/>
  <c r="O25" i="2"/>
  <c r="O24" i="2"/>
  <c r="O6" i="2"/>
  <c r="O7" i="2"/>
  <c r="O8" i="2"/>
  <c r="O9" i="2"/>
  <c r="O10" i="2"/>
  <c r="O11" i="2"/>
  <c r="O12" i="2"/>
  <c r="O13" i="2"/>
  <c r="O14" i="2"/>
  <c r="O15" i="2"/>
  <c r="O16" i="2"/>
  <c r="O17" i="2"/>
  <c r="O18" i="2"/>
  <c r="O19" i="2"/>
  <c r="O20" i="2"/>
  <c r="O21" i="2"/>
  <c r="O22" i="2"/>
  <c r="O23" i="2"/>
  <c r="O26" i="2"/>
  <c r="O27" i="2"/>
  <c r="O28" i="2"/>
  <c r="O29" i="2"/>
  <c r="O30" i="2"/>
  <c r="O31" i="2"/>
  <c r="O32" i="2"/>
  <c r="F33" i="3" l="1"/>
  <c r="G28" i="3"/>
  <c r="E37" i="3" s="1"/>
  <c r="F43" i="3" s="1"/>
  <c r="G33" i="3" l="1"/>
  <c r="F22" i="1"/>
  <c r="D43" i="1"/>
  <c r="E43" i="1"/>
  <c r="F32" i="1"/>
  <c r="E40" i="1" s="1"/>
  <c r="F40" i="1" s="1"/>
  <c r="G40" i="1" s="1"/>
  <c r="E50" i="1" s="1"/>
  <c r="F23" i="1" l="1"/>
  <c r="F24" i="1" s="1"/>
  <c r="E42" i="1"/>
  <c r="F42" i="1" s="1"/>
  <c r="G42" i="1" s="1"/>
  <c r="E52" i="1" s="1"/>
  <c r="E41" i="1"/>
  <c r="F41" i="1" s="1"/>
  <c r="G41" i="1" s="1"/>
  <c r="E51" i="1" s="1"/>
  <c r="E39" i="1"/>
  <c r="F39" i="1" s="1"/>
  <c r="G39" i="1" s="1"/>
  <c r="E49" i="1" s="1"/>
  <c r="E38" i="1"/>
  <c r="F38" i="1" s="1"/>
  <c r="F43" i="1" l="1"/>
  <c r="G38" i="1"/>
  <c r="G43" i="1" l="1"/>
  <c r="F54" i="1" s="1"/>
  <c r="E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tc={DCB1175B-76E9-40E3-AFB9-4114D4417B32}</author>
    <author>tc={418A8260-037B-44CB-AA2B-397C1D64B1B9}</author>
    <author>tc={C32EBA9F-BC02-411C-9A6B-94F9591A8458}</author>
    <author>tc={7D24C091-3530-44EB-988D-4DDEAE0CDC1B}</author>
    <author>tc={9E23FBFA-3454-4C91-9078-DB12174341A7}</author>
    <author>tc={A6D268FA-3966-452A-B4D4-EF8088253645}</author>
    <author>tc={189A75C2-F0FE-4FF6-A224-58470691BC24}</author>
    <author>tc={140467F4-3E5A-4E7E-802B-06E1F96B6C7E}</author>
    <author>tc={687D1856-707C-40A4-9904-BA27327DA047}</author>
    <author>tc={231355D9-B7CC-4F85-806D-C3668230ADF6}</author>
  </authors>
  <commentList>
    <comment ref="F18" authorId="0" shapeId="0" xr:uid="{DCB1175B-76E9-40E3-AFB9-4114D4417B32}">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F19" authorId="1" shapeId="0" xr:uid="{418A8260-037B-44CB-AA2B-397C1D64B1B9}">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F20" authorId="2" shapeId="0" xr:uid="{C32EBA9F-BC02-411C-9A6B-94F9591A8458}">
      <text>
        <t>[Yorum yazışması]
Excel sürümünüz bu yorum yazışmasını okumanıza izin veriyor, ancak dosya daha yeni bir Excel sürümünde açılırsa, yapılan düzenlemeler kaldırılır. Daha fazla bilgi: https://go.microsoft.com/fwlink/?linkid=870924.
Açıklama:
    Üfe Katsayı bölümünden igiliaya göre alınır</t>
      </text>
    </comment>
    <comment ref="F25" authorId="3" shapeId="0" xr:uid="{7D24C091-3530-44EB-988D-4DDEAE0CDC1B}">
      <text>
        <t>[Yorum yazışması]
Excel sürümünüz bu yorum yazışmasını okumanıza izin veriyor, ancak dosya daha yeni bir Excel sürümünde açılırsa, yapılan düzenlemeler kaldırılır. Daha fazla bilgi: https://go.microsoft.com/fwlink/?linkid=870924.
Açıklama:
    Aralık 2023'ten geriye gidilecek ayı tespit edilir</t>
      </text>
    </comment>
    <comment ref="F26" authorId="4" shapeId="0" xr:uid="{9E23FBFA-3454-4C91-9078-DB12174341A7}">
      <text>
        <t>[Yorum yazışması]
Excel sürümünüz bu yorum yazışmasını okumanıza izin veriyor, ancak dosya daha yeni bir Excel sürümünde açılırsa, yapılan düzenlemeler kaldırılır. Daha fazla bilgi: https://go.microsoft.com/fwlink/?linkid=870924.
Açıklama:
    Üfe Katsayı bölümünden ilgili aya göre alınır</t>
      </text>
    </comment>
    <comment ref="D38" authorId="5" shapeId="0" xr:uid="{A6D268FA-3966-452A-B4D4-EF8088253645}">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D39" authorId="6" shapeId="0" xr:uid="{189A75C2-F0FE-4FF6-A224-58470691BC24}">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D40" authorId="7" shapeId="0" xr:uid="{140467F4-3E5A-4E7E-802B-06E1F96B6C7E}">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D41" authorId="8" shapeId="0" xr:uid="{687D1856-707C-40A4-9904-BA27327DA047}">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D42" authorId="9" shapeId="0" xr:uid="{231355D9-B7CC-4F85-806D-C3668230ADF6}">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List>
</comments>
</file>

<file path=xl/sharedStrings.xml><?xml version="1.0" encoding="utf-8"?>
<sst xmlns="http://schemas.openxmlformats.org/spreadsheetml/2006/main" count="175" uniqueCount="115">
  <si>
    <t>STOK DEVİR HIZI</t>
  </si>
  <si>
    <t>FORMÜL</t>
  </si>
  <si>
    <r>
      <t>Stok Devir Hız</t>
    </r>
    <r>
      <rPr>
        <sz val="8"/>
        <rFont val="Tahoma"/>
        <family val="2"/>
        <charset val="162"/>
      </rPr>
      <t>ı = </t>
    </r>
    <r>
      <rPr>
        <b/>
        <sz val="8"/>
        <rFont val="Tahoma"/>
        <family val="2"/>
        <charset val="162"/>
      </rPr>
      <t>(Satılan Malların Maliyeti / (Başlangıç Stok Değeri + Dönem Sonu Stok Değeri) / 2)</t>
    </r>
    <r>
      <rPr>
        <sz val="8"/>
        <rFont val="Tahoma"/>
        <family val="2"/>
        <charset val="162"/>
      </rPr>
      <t> </t>
    </r>
  </si>
  <si>
    <t>Stok devir hızı hesabına ilişkin örnek:</t>
  </si>
  <si>
    <t>Satılan Malın Maliyeti = 10.000.000 TL</t>
  </si>
  <si>
    <t>Dönem başı stok = 800.000 TL</t>
  </si>
  <si>
    <t>Dönem sonu stok = 1.200.000 TL</t>
  </si>
  <si>
    <t>Ortalama stok = (Dönem Başı Stok + Dönem Sonu Stok)/2 =(800.000 + 1.200.000) / 2 = 1.000.000</t>
  </si>
  <si>
    <r>
      <t>Stok Devir Hızı</t>
    </r>
    <r>
      <rPr>
        <sz val="8"/>
        <rFont val="Tahoma"/>
        <family val="2"/>
        <charset val="162"/>
      </rPr>
      <t> = Satılan Malın Maliyeti/Ortalama stok= 10.000.000/1.000.000=</t>
    </r>
    <r>
      <rPr>
        <b/>
        <sz val="8"/>
        <rFont val="Tahoma"/>
        <family val="2"/>
        <charset val="162"/>
      </rPr>
      <t> 10</t>
    </r>
  </si>
  <si>
    <t>Yukarıdaki işletmenin stok devir hızı ilgili yılda 10 olarak gözükmektedir. Bunun anlamı ilgili işletmede stoklar 10 kez yenilenmiştir.</t>
  </si>
  <si>
    <t>Ortalama Stokta Kalma Süresinin Hesabı</t>
  </si>
  <si>
    <t>Yukarıda yer verdiğimiz stok devir hızı formülünü kullanarak bulduğumuz stok devir hızını kullanarak stokta kalma süresini hesaplayabiliriz. Stok devir hızı 10 ise, bir yılda 360 gün olduğu varsayımı ile stokta kalma süresi 360/10= 36 olur.</t>
  </si>
  <si>
    <t>STOKTA KALMA SÜRESİ HESAPLAMA</t>
  </si>
  <si>
    <t>31.12.2023 SATIŞLARIN  MALİYETİ</t>
  </si>
  <si>
    <t>01.01.2023 DÖNEM BAŞI STOK</t>
  </si>
  <si>
    <t>31.12.2023 DÖNEM SONU STOK</t>
  </si>
  <si>
    <t>ORTALAMA STOK</t>
  </si>
  <si>
    <t>ORTALAMA STOKTA KALMA SÜRESİ</t>
  </si>
  <si>
    <t>GÜN</t>
  </si>
  <si>
    <t>GERİYE GİDİLECEK AY</t>
  </si>
  <si>
    <t>GİDİLECEK AY</t>
  </si>
  <si>
    <t>DÜZELTME KATSAYISI HESAPLAMA</t>
  </si>
  <si>
    <t>ARALIK 2023 ÜFE KATSAYISI</t>
  </si>
  <si>
    <t xml:space="preserve">DÜZELTME KATSAYISI </t>
  </si>
  <si>
    <t>ENFLASYON DÜZELTMESİ HESAPLAMA</t>
  </si>
  <si>
    <t>STOK KODU</t>
  </si>
  <si>
    <t>STOK ADI</t>
  </si>
  <si>
    <t>31.12.2023 DÜZELTME ÖNCESİ STOK</t>
  </si>
  <si>
    <t>DÜZELTME KATSAYISI</t>
  </si>
  <si>
    <t>DÜZELTİLMİŞ DEĞER</t>
  </si>
  <si>
    <t>ENFLASYON DÜZELTME FARKI</t>
  </si>
  <si>
    <t>150</t>
  </si>
  <si>
    <t>İLK MADDE VE MALZEME</t>
  </si>
  <si>
    <t>151</t>
  </si>
  <si>
    <t>YARI MAMÜLLER - ÜRETİM</t>
  </si>
  <si>
    <t>152</t>
  </si>
  <si>
    <t>MAMÜLLER</t>
  </si>
  <si>
    <t>153</t>
  </si>
  <si>
    <t>TİCARİ MALLAR</t>
  </si>
  <si>
    <t>STOKLARDA ENFLASYON DÜZELTMESİ HESAPLAMA</t>
  </si>
  <si>
    <t>157</t>
  </si>
  <si>
    <t>DİĞER STOKLAR</t>
  </si>
  <si>
    <t>STOK DEVİR HIZI YÖNTEMİNE GÖRE</t>
  </si>
  <si>
    <t>SERDAR KARAKUŞ</t>
  </si>
  <si>
    <t>serdar@vertax.com.tr</t>
  </si>
  <si>
    <t>HIZ</t>
  </si>
  <si>
    <t>Ocak</t>
  </si>
  <si>
    <t>Şubat</t>
  </si>
  <si>
    <t>Mart</t>
  </si>
  <si>
    <t>Nisan</t>
  </si>
  <si>
    <t>Mayıs</t>
  </si>
  <si>
    <t>Haziran</t>
  </si>
  <si>
    <t>Temmuz</t>
  </si>
  <si>
    <t>Ağustos</t>
  </si>
  <si>
    <t>Eylül</t>
  </si>
  <si>
    <t>Ekim</t>
  </si>
  <si>
    <t>Kasım</t>
  </si>
  <si>
    <t>Aralık</t>
  </si>
  <si>
    <t>Yıl</t>
  </si>
  <si>
    <t>1</t>
  </si>
  <si>
    <t>2</t>
  </si>
  <si>
    <t>3</t>
  </si>
  <si>
    <t>4</t>
  </si>
  <si>
    <t>5</t>
  </si>
  <si>
    <t>6</t>
  </si>
  <si>
    <t>7</t>
  </si>
  <si>
    <t>8</t>
  </si>
  <si>
    <t>9</t>
  </si>
  <si>
    <t>10</t>
  </si>
  <si>
    <t>11</t>
  </si>
  <si>
    <t>12</t>
  </si>
  <si>
    <t>ÜFE KATSAYILARI</t>
  </si>
  <si>
    <t>düzeltem kat sayıs</t>
  </si>
  <si>
    <t>Basit Ortalama Yöntem formülü</t>
  </si>
  <si>
    <t xml:space="preserve">         </t>
  </si>
  <si>
    <t>(31.12.2023 ÜFE +30.09.2023 Tarihli ÜFE)/2</t>
  </si>
  <si>
    <t xml:space="preserve">2.915,02 / (2.915,02 +2.749,98)/2= 2.832,50     </t>
  </si>
  <si>
    <t xml:space="preserve">___________________________31.12.2023______________________________ </t>
  </si>
  <si>
    <t>Enflasyon Düzeltme Farkı</t>
  </si>
  <si>
    <t>_______________________________ /_______________________________</t>
  </si>
  <si>
    <r>
      <t xml:space="preserve">= </t>
    </r>
    <r>
      <rPr>
        <u/>
        <sz val="14"/>
        <color rgb="FF000000"/>
        <rFont val="Tahoma"/>
        <family val="2"/>
        <charset val="162"/>
      </rPr>
      <t xml:space="preserve">31.12.2023 Tarihli ÜFE Endeksi                  </t>
    </r>
    <r>
      <rPr>
        <sz val="14"/>
        <color rgb="FF000000"/>
        <rFont val="Tahoma"/>
        <family val="2"/>
        <charset val="162"/>
      </rPr>
      <t xml:space="preserve">.  </t>
    </r>
  </si>
  <si>
    <r>
      <t xml:space="preserve">Aralık 2023 ÜFE: </t>
    </r>
    <r>
      <rPr>
        <sz val="14"/>
        <color rgb="FFFF0000"/>
        <rFont val="Tahoma"/>
        <family val="2"/>
        <charset val="162"/>
      </rPr>
      <t>2.915,02</t>
    </r>
    <r>
      <rPr>
        <sz val="14"/>
        <color rgb="FF000000"/>
        <rFont val="Tahoma"/>
        <family val="2"/>
        <charset val="162"/>
      </rPr>
      <t xml:space="preserve"> Eylül 2023 ÜFE 2.749,98</t>
    </r>
  </si>
  <si>
    <r>
      <t>2.915,02/2.832,50</t>
    </r>
    <r>
      <rPr>
        <b/>
        <sz val="14"/>
        <color rgb="FF000000"/>
        <rFont val="Tahoma"/>
        <family val="2"/>
        <charset val="162"/>
      </rPr>
      <t xml:space="preserve">= </t>
    </r>
    <r>
      <rPr>
        <b/>
        <sz val="14"/>
        <color rgb="FFFF0000"/>
        <rFont val="Tahoma"/>
        <family val="2"/>
        <charset val="162"/>
      </rPr>
      <t>1,02913</t>
    </r>
  </si>
  <si>
    <t>MUHASEBE KAYDI ÖRNEĞİ</t>
  </si>
  <si>
    <t>BASİT ORTALAMA YÖNTEM FORMÜL Hesaplama</t>
  </si>
  <si>
    <t xml:space="preserve">698- ENFLASYON DÜZELTME HESABI  </t>
  </si>
  <si>
    <t>2023 Stoklar Enflasyan Düzeltme Kaydı</t>
  </si>
  <si>
    <t>BORÇ</t>
  </si>
  <si>
    <t>ALACAK</t>
  </si>
  <si>
    <t>_____________________</t>
  </si>
  <si>
    <t>BASİT ORTALAMA  YÖNTEMİNE GÖRE</t>
  </si>
  <si>
    <t>HAREKETLİ AĞIRLIKLI ORTALAMA YÖNTEMİNE GÖRE</t>
  </si>
  <si>
    <t>Dönem Başı Stoku</t>
  </si>
  <si>
    <t>Enflasyon Düzeltmesine
Tabi Tutulmuş Dönem
Başı Stokunun İlgili
Dönemin Sonuna
Taşınmış Değeri</t>
  </si>
  <si>
    <t>Dönem İçi Alış ve
Giderlerin
Enflasyon
Düzeltmesine Tabi
Tutulmuş Değeri</t>
  </si>
  <si>
    <t>Dönem İçi Alış ve
Giderleri</t>
  </si>
  <si>
    <t>Hareketli
Ağırlıklı   
Ortalama =        Formülü</t>
  </si>
  <si>
    <t>Stokların düzeltilmesinde mümkün olduğunca alt ayrıma giderek</t>
  </si>
  <si>
    <t>düzeltme işleminin yapılması esastır</t>
  </si>
  <si>
    <t>Ancak, hareketli ağırlıklı ortalama düzeltme katsayısı</t>
  </si>
  <si>
    <t>kullanarak düzeltme işlemini gerçekleştirecek olan mükellefler</t>
  </si>
  <si>
    <t>diledikleri takdirde defteri kebir hesabı bazında da anılan</t>
  </si>
  <si>
    <t>düzeltme işlemini gerçekleştirebilirler</t>
  </si>
  <si>
    <t>Düzeltme işleminde alt ayrım yerine defteri kebir hesabı bazında</t>
  </si>
  <si>
    <t>düzeltme yapmayı tercih edenler seçtikleri bu yöntemden 3 yıl</t>
  </si>
  <si>
    <t>boyunca dönemezler</t>
  </si>
  <si>
    <t>NOTLAR:</t>
  </si>
  <si>
    <t>Aralık 2023'ten geriye gidilecek ayı tespit edilir</t>
  </si>
  <si>
    <t>5 ay geriye gidiliğinde örnekte Ağustos ayına ulaşılır</t>
  </si>
  <si>
    <t>İLGİLİ AY 2023 ÜFE KAT SAYISI</t>
  </si>
  <si>
    <t>İLGİLİ AY  2023 ÜFE KAT SAYISI</t>
  </si>
  <si>
    <t>sarı renkli alana veri girişi yapınız</t>
  </si>
  <si>
    <t>Üfe Katsayı bölümünden igiliaya göre alınır</t>
  </si>
  <si>
    <t>Basit Ortalama Yöntem Formülü 2023 için tüm firmalarda aynıdır.</t>
  </si>
  <si>
    <t>2024 YILI 1. GEÇİCİ VERGİ DÖNEMİNDEN İTİBAREN KULLANILACAKTIR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</si>
</sst>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00000_-;\-* #,##0.00000_-;_-* &quot;-&quot;?????_-;_-@_-"/>
  </numFmts>
  <fonts count="25" x14ac:knownFonts="1">
    <font>
      <sz val="10"/>
      <color theme="1"/>
      <name val="Times New Roman"/>
      <family val="2"/>
      <charset val="162"/>
    </font>
    <font>
      <sz val="10"/>
      <color theme="1"/>
      <name val="Times New Roman"/>
      <family val="2"/>
      <charset val="162"/>
    </font>
    <font>
      <b/>
      <sz val="10"/>
      <name val="Tahoma"/>
      <family val="2"/>
      <charset val="162"/>
    </font>
    <font>
      <sz val="10"/>
      <name val="Tahoma"/>
      <family val="2"/>
      <charset val="162"/>
    </font>
    <font>
      <b/>
      <sz val="8"/>
      <name val="Tahoma"/>
      <family val="2"/>
      <charset val="162"/>
    </font>
    <font>
      <sz val="8"/>
      <name val="Tahoma"/>
      <family val="2"/>
      <charset val="162"/>
    </font>
    <font>
      <i/>
      <sz val="15"/>
      <name val="Tahoma"/>
      <family val="2"/>
      <charset val="162"/>
    </font>
    <font>
      <sz val="10"/>
      <color rgb="FFFF0000"/>
      <name val="Tahoma"/>
      <family val="2"/>
      <charset val="162"/>
    </font>
    <font>
      <b/>
      <sz val="10"/>
      <color rgb="FFFF0000"/>
      <name val="Tahoma"/>
      <family val="2"/>
      <charset val="162"/>
    </font>
    <font>
      <u/>
      <sz val="10"/>
      <color theme="10"/>
      <name val="Times New Roman"/>
      <family val="2"/>
      <charset val="162"/>
    </font>
    <font>
      <sz val="8"/>
      <name val="Times New Roman"/>
      <family val="2"/>
      <charset val="162"/>
    </font>
    <font>
      <sz val="10"/>
      <color theme="1"/>
      <name val="Tahoma"/>
      <family val="2"/>
      <charset val="162"/>
    </font>
    <font>
      <sz val="14"/>
      <color rgb="FF000000"/>
      <name val="Tahoma"/>
      <family val="2"/>
      <charset val="162"/>
    </font>
    <font>
      <u/>
      <sz val="14"/>
      <color rgb="FF000000"/>
      <name val="Tahoma"/>
      <family val="2"/>
      <charset val="162"/>
    </font>
    <font>
      <sz val="14"/>
      <color theme="1"/>
      <name val="Tahoma"/>
      <family val="2"/>
      <charset val="162"/>
    </font>
    <font>
      <sz val="14"/>
      <color rgb="FFFF0000"/>
      <name val="Tahoma"/>
      <family val="2"/>
      <charset val="162"/>
    </font>
    <font>
      <b/>
      <sz val="14"/>
      <color rgb="FF000000"/>
      <name val="Tahoma"/>
      <family val="2"/>
      <charset val="162"/>
    </font>
    <font>
      <b/>
      <sz val="14"/>
      <color rgb="FFFF0000"/>
      <name val="Tahoma"/>
      <family val="2"/>
      <charset val="162"/>
    </font>
    <font>
      <b/>
      <sz val="9"/>
      <color rgb="FFFF0000"/>
      <name val="Tahoma"/>
      <family val="2"/>
      <charset val="162"/>
    </font>
    <font>
      <sz val="11"/>
      <color rgb="FF000000"/>
      <name val="Tahoma"/>
      <family val="2"/>
      <charset val="162"/>
    </font>
    <font>
      <sz val="11"/>
      <color theme="1"/>
      <name val="Tahoma"/>
      <family val="2"/>
      <charset val="162"/>
    </font>
    <font>
      <sz val="11"/>
      <name val="Tahoma"/>
      <family val="2"/>
      <charset val="162"/>
    </font>
    <font>
      <u/>
      <sz val="11"/>
      <color theme="1"/>
      <name val="Tahoma"/>
      <family val="2"/>
      <charset val="162"/>
    </font>
    <font>
      <b/>
      <sz val="14"/>
      <color theme="1"/>
      <name val="Times New Roman"/>
      <family val="1"/>
      <charset val="162"/>
    </font>
    <font>
      <sz val="16"/>
      <color theme="1"/>
      <name val="Times New Roman"/>
      <family val="2"/>
      <charset val="162"/>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theme="4" tint="0.39997558519241921"/>
      </top>
      <bottom style="medium">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65">
    <xf numFmtId="0" fontId="0" fillId="0" borderId="0" xfId="0"/>
    <xf numFmtId="0" fontId="2" fillId="0" borderId="0" xfId="0" applyFont="1"/>
    <xf numFmtId="0" fontId="3" fillId="0" borderId="0" xfId="0" applyFont="1"/>
    <xf numFmtId="0" fontId="4"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43" fontId="3" fillId="0" borderId="0" xfId="1" applyFont="1"/>
    <xf numFmtId="0" fontId="3" fillId="0" borderId="1" xfId="0" applyFont="1" applyBorder="1"/>
    <xf numFmtId="43" fontId="3" fillId="0" borderId="1" xfId="1" applyFont="1" applyBorder="1"/>
    <xf numFmtId="43" fontId="3" fillId="0" borderId="1" xfId="0" applyNumberFormat="1" applyFont="1" applyBorder="1"/>
    <xf numFmtId="4" fontId="3" fillId="0" borderId="1" xfId="0" applyNumberFormat="1" applyFont="1" applyBorder="1"/>
    <xf numFmtId="0" fontId="8" fillId="0" borderId="1" xfId="0" applyFont="1" applyBorder="1"/>
    <xf numFmtId="164" fontId="8" fillId="0" borderId="1" xfId="0" applyNumberFormat="1" applyFont="1" applyBorder="1"/>
    <xf numFmtId="0" fontId="2" fillId="2" borderId="1" xfId="0" applyFont="1" applyFill="1" applyBorder="1" applyAlignment="1">
      <alignment wrapText="1"/>
    </xf>
    <xf numFmtId="0" fontId="2" fillId="2" borderId="1" xfId="0" applyFont="1" applyFill="1" applyBorder="1"/>
    <xf numFmtId="164" fontId="3" fillId="0" borderId="1" xfId="0" applyNumberFormat="1" applyFont="1" applyBorder="1"/>
    <xf numFmtId="43" fontId="8" fillId="0" borderId="1" xfId="0" applyNumberFormat="1" applyFont="1" applyBorder="1"/>
    <xf numFmtId="164" fontId="7" fillId="0" borderId="1" xfId="0" applyNumberFormat="1" applyFont="1" applyBorder="1"/>
    <xf numFmtId="0" fontId="9" fillId="0" borderId="0" xfId="2"/>
    <xf numFmtId="0" fontId="11" fillId="0" borderId="0" xfId="0" applyFont="1"/>
    <xf numFmtId="4" fontId="11" fillId="0" borderId="0" xfId="0" applyNumberFormat="1" applyFont="1"/>
    <xf numFmtId="0" fontId="12" fillId="0" borderId="0" xfId="0" applyFont="1" applyAlignment="1">
      <alignment horizontal="left" vertical="center" readingOrder="1"/>
    </xf>
    <xf numFmtId="0" fontId="14" fillId="0" borderId="0" xfId="0" applyFont="1"/>
    <xf numFmtId="0" fontId="12" fillId="0" borderId="0" xfId="0" applyFont="1"/>
    <xf numFmtId="43" fontId="14" fillId="0" borderId="0" xfId="1" applyFont="1"/>
    <xf numFmtId="43" fontId="18" fillId="0" borderId="1" xfId="0" applyNumberFormat="1" applyFont="1" applyBorder="1"/>
    <xf numFmtId="0" fontId="12" fillId="0" borderId="0" xfId="0" applyFont="1" applyAlignment="1">
      <alignment horizontal="center" vertical="center" wrapText="1" readingOrder="1"/>
    </xf>
    <xf numFmtId="0" fontId="16" fillId="0" borderId="0" xfId="0" applyFont="1" applyAlignment="1">
      <alignment horizontal="center" vertical="center" wrapText="1" readingOrder="1"/>
    </xf>
    <xf numFmtId="0" fontId="12" fillId="0" borderId="0" xfId="0" applyFont="1" applyAlignment="1">
      <alignment horizontal="left" vertical="center" wrapText="1" readingOrder="1"/>
    </xf>
    <xf numFmtId="0" fontId="19" fillId="0" borderId="0" xfId="0" applyFont="1" applyAlignment="1">
      <alignment horizontal="left" vertical="center" readingOrder="1"/>
    </xf>
    <xf numFmtId="0" fontId="20" fillId="0" borderId="0" xfId="0" applyFont="1"/>
    <xf numFmtId="0" fontId="21" fillId="0" borderId="0" xfId="0" applyFont="1"/>
    <xf numFmtId="43" fontId="21" fillId="0" borderId="0" xfId="0" applyNumberFormat="1" applyFont="1"/>
    <xf numFmtId="43" fontId="20" fillId="0" borderId="0" xfId="0" applyNumberFormat="1" applyFont="1"/>
    <xf numFmtId="0" fontId="19" fillId="0" borderId="0" xfId="0" applyFont="1"/>
    <xf numFmtId="0" fontId="22" fillId="0" borderId="0" xfId="0" applyFont="1"/>
    <xf numFmtId="0" fontId="0" fillId="0" borderId="2" xfId="0" applyBorder="1"/>
    <xf numFmtId="0" fontId="0" fillId="0" borderId="3" xfId="0" applyBorder="1"/>
    <xf numFmtId="0" fontId="0" fillId="0" borderId="4" xfId="0" applyBorder="1" applyAlignment="1">
      <alignment wrapText="1"/>
    </xf>
    <xf numFmtId="0" fontId="0" fillId="0" borderId="6" xfId="0" applyBorder="1" applyAlignment="1">
      <alignment wrapText="1"/>
    </xf>
    <xf numFmtId="0" fontId="24" fillId="0" borderId="0" xfId="0" applyFont="1"/>
    <xf numFmtId="0" fontId="3" fillId="3" borderId="0" xfId="0" applyFont="1" applyFill="1"/>
    <xf numFmtId="0" fontId="3" fillId="0" borderId="9" xfId="0" applyFont="1" applyBorder="1"/>
    <xf numFmtId="0" fontId="3" fillId="0" borderId="10" xfId="0" applyFont="1" applyBorder="1"/>
    <xf numFmtId="43" fontId="3" fillId="3" borderId="11" xfId="1" applyFont="1" applyFill="1" applyBorder="1"/>
    <xf numFmtId="0" fontId="3" fillId="0" borderId="12" xfId="0" applyFont="1" applyBorder="1"/>
    <xf numFmtId="43" fontId="3" fillId="3" borderId="13" xfId="1" applyFont="1" applyFill="1" applyBorder="1"/>
    <xf numFmtId="43" fontId="3" fillId="0" borderId="13" xfId="0" applyNumberFormat="1" applyFont="1" applyBorder="1"/>
    <xf numFmtId="0" fontId="3" fillId="0" borderId="13" xfId="0" applyFont="1" applyBorder="1"/>
    <xf numFmtId="41" fontId="3" fillId="0" borderId="13" xfId="0" applyNumberFormat="1" applyFont="1" applyBorder="1"/>
    <xf numFmtId="41" fontId="3" fillId="3" borderId="13" xfId="0" applyNumberFormat="1" applyFont="1" applyFill="1" applyBorder="1"/>
    <xf numFmtId="0" fontId="7" fillId="0" borderId="5" xfId="0" applyFont="1" applyBorder="1"/>
    <xf numFmtId="0" fontId="7" fillId="0" borderId="2" xfId="0" applyFont="1" applyBorder="1"/>
    <xf numFmtId="4" fontId="7" fillId="3" borderId="14" xfId="0" applyNumberFormat="1" applyFont="1" applyFill="1" applyBorder="1"/>
    <xf numFmtId="43" fontId="3" fillId="3" borderId="1" xfId="0" applyNumberFormat="1" applyFont="1" applyFill="1" applyBorder="1"/>
    <xf numFmtId="0" fontId="24" fillId="3" borderId="0" xfId="0" applyFont="1" applyFill="1"/>
    <xf numFmtId="0" fontId="0" fillId="3" borderId="0" xfId="0" applyFill="1"/>
    <xf numFmtId="0" fontId="5" fillId="0" borderId="0" xfId="0" applyFont="1" applyAlignment="1">
      <alignment horizontal="center" vertical="center" wrapText="1"/>
    </xf>
    <xf numFmtId="0" fontId="2" fillId="0" borderId="1" xfId="0" applyFont="1" applyBorder="1" applyAlignment="1">
      <alignment horizontal="center"/>
    </xf>
    <xf numFmtId="0" fontId="2" fillId="2" borderId="1" xfId="0" applyFont="1" applyFill="1" applyBorder="1" applyAlignment="1">
      <alignment horizontal="center"/>
    </xf>
    <xf numFmtId="0" fontId="0" fillId="0" borderId="3" xfId="0" applyBorder="1" applyAlignment="1">
      <alignment horizontal="center" wrapText="1"/>
    </xf>
    <xf numFmtId="0" fontId="23" fillId="0" borderId="7" xfId="0" applyFont="1" applyBorder="1" applyAlignment="1">
      <alignment horizontal="center" wrapText="1"/>
    </xf>
    <xf numFmtId="0" fontId="23" fillId="0" borderId="8" xfId="0" applyFont="1" applyBorder="1" applyAlignment="1">
      <alignment horizontal="center" wrapText="1"/>
    </xf>
  </cellXfs>
  <cellStyles count="3">
    <cellStyle name="Köprü" xfId="2" builtinId="8"/>
    <cellStyle name="Normal" xfId="0" builtinId="0"/>
    <cellStyle name="Virgül" xfId="1" builtinId="3"/>
  </cellStyles>
  <dxfs count="16">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numFmt numFmtId="4" formatCode="#,##0.00"/>
    </dxf>
    <dxf>
      <font>
        <strike val="0"/>
        <outline val="0"/>
        <shadow val="0"/>
        <u val="none"/>
        <vertAlign val="baseline"/>
        <sz val="10"/>
        <color theme="1"/>
        <name val="Tahoma"/>
        <family val="2"/>
        <charset val="162"/>
        <scheme val="none"/>
      </font>
    </dxf>
    <dxf>
      <font>
        <strike val="0"/>
        <outline val="0"/>
        <shadow val="0"/>
        <u val="none"/>
        <vertAlign val="baseline"/>
        <sz val="10"/>
        <color theme="1"/>
        <name val="Tahoma"/>
        <family val="2"/>
        <charset val="162"/>
        <scheme val="none"/>
      </font>
    </dxf>
    <dxf>
      <font>
        <strike val="0"/>
        <outline val="0"/>
        <shadow val="0"/>
        <u val="none"/>
        <vertAlign val="baseline"/>
        <sz val="10"/>
        <color theme="1"/>
        <name val="Tahoma"/>
        <family val="2"/>
        <charset val="16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975E0.4A2393F0" TargetMode="External"/><Relationship Id="rId2" Type="http://schemas.openxmlformats.org/officeDocument/2006/relationships/image" Target="../media/image1.png"/><Relationship Id="rId1" Type="http://schemas.openxmlformats.org/officeDocument/2006/relationships/hyperlink" Target="http://www.vertax.com.tr/"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975E0.4A2393F0" TargetMode="External"/><Relationship Id="rId2" Type="http://schemas.openxmlformats.org/officeDocument/2006/relationships/image" Target="../media/image1.png"/><Relationship Id="rId1" Type="http://schemas.openxmlformats.org/officeDocument/2006/relationships/hyperlink" Target="http://www.vertax.com.tr/"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cid:image001.png@01D975E0.4A2393F0" TargetMode="External"/><Relationship Id="rId7" Type="http://schemas.microsoft.com/office/2007/relationships/hdphoto" Target="../media/hdphoto1.wdp"/><Relationship Id="rId2" Type="http://schemas.openxmlformats.org/officeDocument/2006/relationships/image" Target="../media/image1.png"/><Relationship Id="rId1" Type="http://schemas.openxmlformats.org/officeDocument/2006/relationships/hyperlink" Target="http://www.vertax.com.tr/" TargetMode="External"/><Relationship Id="rId6" Type="http://schemas.openxmlformats.org/officeDocument/2006/relationships/image" Target="../media/image8.png"/><Relationship Id="rId5" Type="http://schemas.openxmlformats.org/officeDocument/2006/relationships/image" Target="../media/image7.sv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525780</xdr:colOff>
      <xdr:row>0</xdr:row>
      <xdr:rowOff>15240</xdr:rowOff>
    </xdr:from>
    <xdr:to>
      <xdr:col>3</xdr:col>
      <xdr:colOff>1181100</xdr:colOff>
      <xdr:row>6</xdr:row>
      <xdr:rowOff>53340</xdr:rowOff>
    </xdr:to>
    <xdr:pic>
      <xdr:nvPicPr>
        <xdr:cNvPr id="2" name="Resim 1">
          <a:hlinkClick xmlns:r="http://schemas.openxmlformats.org/officeDocument/2006/relationships" r:id="rId1"/>
          <a:extLst>
            <a:ext uri="{FF2B5EF4-FFF2-40B4-BE49-F238E27FC236}">
              <a16:creationId xmlns:a16="http://schemas.microsoft.com/office/drawing/2014/main" id="{AF8F2E35-AF0B-97F4-FE40-93F3F1786622}"/>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135380" y="15240"/>
          <a:ext cx="2209800" cy="10439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525780</xdr:colOff>
      <xdr:row>1</xdr:row>
      <xdr:rowOff>15240</xdr:rowOff>
    </xdr:from>
    <xdr:to>
      <xdr:col>3</xdr:col>
      <xdr:colOff>312420</xdr:colOff>
      <xdr:row>7</xdr:row>
      <xdr:rowOff>53340</xdr:rowOff>
    </xdr:to>
    <xdr:pic>
      <xdr:nvPicPr>
        <xdr:cNvPr id="2" name="Resim 1">
          <a:hlinkClick xmlns:r="http://schemas.openxmlformats.org/officeDocument/2006/relationships" r:id="rId1"/>
          <a:extLst>
            <a:ext uri="{FF2B5EF4-FFF2-40B4-BE49-F238E27FC236}">
              <a16:creationId xmlns:a16="http://schemas.microsoft.com/office/drawing/2014/main" id="{BCC30D56-9522-4D2C-82E2-37224FA3C965}"/>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135380" y="15240"/>
          <a:ext cx="2209800" cy="10439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137160</xdr:colOff>
      <xdr:row>21</xdr:row>
      <xdr:rowOff>137160</xdr:rowOff>
    </xdr:to>
    <xdr:pic>
      <xdr:nvPicPr>
        <xdr:cNvPr id="2" name="Resim 1">
          <a:extLst>
            <a:ext uri="{FF2B5EF4-FFF2-40B4-BE49-F238E27FC236}">
              <a16:creationId xmlns:a16="http://schemas.microsoft.com/office/drawing/2014/main" id="{FF14395B-87A5-16A6-E05E-08FF2B8E1B11}"/>
            </a:ext>
          </a:extLst>
        </xdr:cNvPr>
        <xdr:cNvPicPr>
          <a:picLocks noChangeAspect="1"/>
        </xdr:cNvPicPr>
      </xdr:nvPicPr>
      <xdr:blipFill>
        <a:blip xmlns:r="http://schemas.openxmlformats.org/officeDocument/2006/relationships" r:embed="rId1"/>
        <a:stretch>
          <a:fillRect/>
        </a:stretch>
      </xdr:blipFill>
      <xdr:spPr>
        <a:xfrm>
          <a:off x="0" y="167640"/>
          <a:ext cx="9281160" cy="3489960"/>
        </a:xfrm>
        <a:prstGeom prst="rect">
          <a:avLst/>
        </a:prstGeom>
      </xdr:spPr>
    </xdr:pic>
    <xdr:clientData/>
  </xdr:twoCellAnchor>
  <xdr:twoCellAnchor editAs="oneCell">
    <xdr:from>
      <xdr:col>0</xdr:col>
      <xdr:colOff>0</xdr:colOff>
      <xdr:row>23</xdr:row>
      <xdr:rowOff>1</xdr:rowOff>
    </xdr:from>
    <xdr:to>
      <xdr:col>15</xdr:col>
      <xdr:colOff>205740</xdr:colOff>
      <xdr:row>48</xdr:row>
      <xdr:rowOff>0</xdr:rowOff>
    </xdr:to>
    <xdr:pic>
      <xdr:nvPicPr>
        <xdr:cNvPr id="3" name="Resim 2">
          <a:extLst>
            <a:ext uri="{FF2B5EF4-FFF2-40B4-BE49-F238E27FC236}">
              <a16:creationId xmlns:a16="http://schemas.microsoft.com/office/drawing/2014/main" id="{0B99C034-FA01-F947-A159-6B5780A8E5E6}"/>
            </a:ext>
          </a:extLst>
        </xdr:cNvPr>
        <xdr:cNvPicPr>
          <a:picLocks noChangeAspect="1"/>
        </xdr:cNvPicPr>
      </xdr:nvPicPr>
      <xdr:blipFill>
        <a:blip xmlns:r="http://schemas.openxmlformats.org/officeDocument/2006/relationships" r:embed="rId2"/>
        <a:stretch>
          <a:fillRect/>
        </a:stretch>
      </xdr:blipFill>
      <xdr:spPr>
        <a:xfrm>
          <a:off x="0" y="3855721"/>
          <a:ext cx="9349740" cy="4190999"/>
        </a:xfrm>
        <a:prstGeom prst="rect">
          <a:avLst/>
        </a:prstGeom>
      </xdr:spPr>
    </xdr:pic>
    <xdr:clientData/>
  </xdr:twoCellAnchor>
  <xdr:twoCellAnchor editAs="oneCell">
    <xdr:from>
      <xdr:col>0</xdr:col>
      <xdr:colOff>0</xdr:colOff>
      <xdr:row>49</xdr:row>
      <xdr:rowOff>22860</xdr:rowOff>
    </xdr:from>
    <xdr:to>
      <xdr:col>15</xdr:col>
      <xdr:colOff>220980</xdr:colOff>
      <xdr:row>71</xdr:row>
      <xdr:rowOff>152833</xdr:rowOff>
    </xdr:to>
    <xdr:pic>
      <xdr:nvPicPr>
        <xdr:cNvPr id="4" name="Resim 3">
          <a:extLst>
            <a:ext uri="{FF2B5EF4-FFF2-40B4-BE49-F238E27FC236}">
              <a16:creationId xmlns:a16="http://schemas.microsoft.com/office/drawing/2014/main" id="{544B1DE8-5C62-9441-F15C-5F1C1C738A46}"/>
            </a:ext>
          </a:extLst>
        </xdr:cNvPr>
        <xdr:cNvPicPr>
          <a:picLocks noChangeAspect="1"/>
        </xdr:cNvPicPr>
      </xdr:nvPicPr>
      <xdr:blipFill>
        <a:blip xmlns:r="http://schemas.openxmlformats.org/officeDocument/2006/relationships" r:embed="rId3"/>
        <a:stretch>
          <a:fillRect/>
        </a:stretch>
      </xdr:blipFill>
      <xdr:spPr>
        <a:xfrm>
          <a:off x="0" y="8237220"/>
          <a:ext cx="9364980" cy="3818053"/>
        </a:xfrm>
        <a:prstGeom prst="rect">
          <a:avLst/>
        </a:prstGeom>
      </xdr:spPr>
    </xdr:pic>
    <xdr:clientData/>
  </xdr:twoCellAnchor>
  <xdr:twoCellAnchor editAs="oneCell">
    <xdr:from>
      <xdr:col>0</xdr:col>
      <xdr:colOff>0</xdr:colOff>
      <xdr:row>74</xdr:row>
      <xdr:rowOff>0</xdr:rowOff>
    </xdr:from>
    <xdr:to>
      <xdr:col>15</xdr:col>
      <xdr:colOff>243840</xdr:colOff>
      <xdr:row>109</xdr:row>
      <xdr:rowOff>122439</xdr:rowOff>
    </xdr:to>
    <xdr:pic>
      <xdr:nvPicPr>
        <xdr:cNvPr id="5" name="Resim 4">
          <a:extLst>
            <a:ext uri="{FF2B5EF4-FFF2-40B4-BE49-F238E27FC236}">
              <a16:creationId xmlns:a16="http://schemas.microsoft.com/office/drawing/2014/main" id="{FDCFF77D-4461-1C97-0E45-DB3A1D5D7869}"/>
            </a:ext>
          </a:extLst>
        </xdr:cNvPr>
        <xdr:cNvPicPr>
          <a:picLocks noChangeAspect="1"/>
        </xdr:cNvPicPr>
      </xdr:nvPicPr>
      <xdr:blipFill>
        <a:blip xmlns:r="http://schemas.openxmlformats.org/officeDocument/2006/relationships" r:embed="rId4"/>
        <a:stretch>
          <a:fillRect/>
        </a:stretch>
      </xdr:blipFill>
      <xdr:spPr>
        <a:xfrm>
          <a:off x="0" y="12405360"/>
          <a:ext cx="9387840" cy="59898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525780</xdr:colOff>
      <xdr:row>2</xdr:row>
      <xdr:rowOff>15240</xdr:rowOff>
    </xdr:from>
    <xdr:to>
      <xdr:col>4</xdr:col>
      <xdr:colOff>609600</xdr:colOff>
      <xdr:row>8</xdr:row>
      <xdr:rowOff>53340</xdr:rowOff>
    </xdr:to>
    <xdr:pic>
      <xdr:nvPicPr>
        <xdr:cNvPr id="2" name="Resim 1">
          <a:hlinkClick xmlns:r="http://schemas.openxmlformats.org/officeDocument/2006/relationships" r:id="rId1"/>
          <a:extLst>
            <a:ext uri="{FF2B5EF4-FFF2-40B4-BE49-F238E27FC236}">
              <a16:creationId xmlns:a16="http://schemas.microsoft.com/office/drawing/2014/main" id="{5B8B5086-CAD4-41C5-ACB2-356D35E26A66}"/>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135380" y="15240"/>
          <a:ext cx="2209800" cy="1043940"/>
        </a:xfrm>
        <a:prstGeom prst="rect">
          <a:avLst/>
        </a:prstGeom>
        <a:noFill/>
        <a:ln>
          <a:noFill/>
        </a:ln>
      </xdr:spPr>
    </xdr:pic>
    <xdr:clientData/>
  </xdr:twoCellAnchor>
  <xdr:twoCellAnchor editAs="oneCell">
    <xdr:from>
      <xdr:col>4</xdr:col>
      <xdr:colOff>396240</xdr:colOff>
      <xdr:row>18</xdr:row>
      <xdr:rowOff>624840</xdr:rowOff>
    </xdr:from>
    <xdr:to>
      <xdr:col>4</xdr:col>
      <xdr:colOff>670560</xdr:colOff>
      <xdr:row>18</xdr:row>
      <xdr:rowOff>899160</xdr:rowOff>
    </xdr:to>
    <xdr:pic>
      <xdr:nvPicPr>
        <xdr:cNvPr id="8" name="Grafik 7" descr="Ekle düz dolguyla">
          <a:extLst>
            <a:ext uri="{FF2B5EF4-FFF2-40B4-BE49-F238E27FC236}">
              <a16:creationId xmlns:a16="http://schemas.microsoft.com/office/drawing/2014/main" id="{17003392-276E-0BB8-4CBE-2CFFF7520C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67100" y="3680460"/>
          <a:ext cx="274320" cy="274320"/>
        </a:xfrm>
        <a:prstGeom prst="rect">
          <a:avLst/>
        </a:prstGeom>
      </xdr:spPr>
    </xdr:pic>
    <xdr:clientData/>
  </xdr:twoCellAnchor>
  <xdr:twoCellAnchor editAs="oneCell">
    <xdr:from>
      <xdr:col>4</xdr:col>
      <xdr:colOff>396240</xdr:colOff>
      <xdr:row>19</xdr:row>
      <xdr:rowOff>152400</xdr:rowOff>
    </xdr:from>
    <xdr:to>
      <xdr:col>4</xdr:col>
      <xdr:colOff>640080</xdr:colOff>
      <xdr:row>19</xdr:row>
      <xdr:rowOff>396240</xdr:rowOff>
    </xdr:to>
    <xdr:pic>
      <xdr:nvPicPr>
        <xdr:cNvPr id="9" name="Grafik 8" descr="Ekle düz dolguyla">
          <a:extLst>
            <a:ext uri="{FF2B5EF4-FFF2-40B4-BE49-F238E27FC236}">
              <a16:creationId xmlns:a16="http://schemas.microsoft.com/office/drawing/2014/main" id="{CA219AAC-5745-4012-8FA5-D2043FB82B1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67100" y="4556760"/>
          <a:ext cx="243840" cy="243840"/>
        </a:xfrm>
        <a:prstGeom prst="rect">
          <a:avLst/>
        </a:prstGeom>
      </xdr:spPr>
    </xdr:pic>
    <xdr:clientData/>
  </xdr:twoCellAnchor>
  <xdr:twoCellAnchor editAs="oneCell">
    <xdr:from>
      <xdr:col>0</xdr:col>
      <xdr:colOff>281940</xdr:colOff>
      <xdr:row>21</xdr:row>
      <xdr:rowOff>99060</xdr:rowOff>
    </xdr:from>
    <xdr:to>
      <xdr:col>8</xdr:col>
      <xdr:colOff>297180</xdr:colOff>
      <xdr:row>33</xdr:row>
      <xdr:rowOff>167005</xdr:rowOff>
    </xdr:to>
    <xdr:pic>
      <xdr:nvPicPr>
        <xdr:cNvPr id="11" name="Resim 10" descr="metin, ekran görüntüsü, yazı tipi, sayı, numara içeren bir resim&#10;&#10;Açıklama otomatik olarak oluşturuldu">
          <a:extLst>
            <a:ext uri="{FF2B5EF4-FFF2-40B4-BE49-F238E27FC236}">
              <a16:creationId xmlns:a16="http://schemas.microsoft.com/office/drawing/2014/main" id="{70A3D538-6EDE-DFA7-C788-CB4AE05F1B93}"/>
            </a:ext>
          </a:extLst>
        </xdr:cNvPr>
        <xdr:cNvPicPr>
          <a:picLocks noChangeAspect="1"/>
        </xdr:cNvPicPr>
      </xdr:nvPicPr>
      <xdr:blipFill rotWithShape="1">
        <a:blip xmlns:r="http://schemas.openxmlformats.org/officeDocument/2006/relationships" r:embed="rId6">
          <a:biLevel thresh="75000"/>
          <a:extLst>
            <a:ext uri="{BEBA8EAE-BF5A-486C-A8C5-ECC9F3942E4B}">
              <a14:imgProps xmlns:a14="http://schemas.microsoft.com/office/drawing/2010/main">
                <a14:imgLayer r:embed="rId7">
                  <a14:imgEffect>
                    <a14:colorTemperature colorTemp="8800"/>
                  </a14:imgEffect>
                </a14:imgLayer>
              </a14:imgProps>
            </a:ext>
          </a:extLst>
        </a:blip>
        <a:srcRect l="2237" t="46209" r="4436"/>
        <a:stretch/>
      </xdr:blipFill>
      <xdr:spPr>
        <a:xfrm>
          <a:off x="281940" y="5181600"/>
          <a:ext cx="6027420" cy="20796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persons/person.xml><?xml version="1.0" encoding="utf-8"?>
<personList xmlns="http://schemas.microsoft.com/office/spreadsheetml/2018/threadedcomments" xmlns:x="http://schemas.openxmlformats.org/spreadsheetml/2006/main">
  <person displayName="Serdar KARAKUŞ" id="{175CD4BC-86B0-4AFE-8764-4F17A90C66BB}" userId="403c2df931462988"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35E10B-694D-46F0-8290-2EFF63D5EC5B}" name="Endeks" displayName="Endeks" ref="B5:O32" totalsRowShown="0" headerRowDxfId="15" dataDxfId="14">
  <autoFilter ref="B5:O32" xr:uid="{4B35E10B-694D-46F0-8290-2EFF63D5EC5B}"/>
  <tableColumns count="14">
    <tableColumn id="1" xr3:uid="{51CDB600-B020-4D59-A6FE-BDADEE435FAC}" name="Yıl" dataDxfId="13"/>
    <tableColumn id="2" xr3:uid="{C9D31E29-4F3E-457E-9224-ED884934D99F}" name="1" dataDxfId="12"/>
    <tableColumn id="3" xr3:uid="{066B7BA5-104D-4BF6-ACBF-CBCB914FA00F}" name="2" dataDxfId="11"/>
    <tableColumn id="4" xr3:uid="{43D9BD84-E8C8-4C38-A6B9-558847C94522}" name="3" dataDxfId="10"/>
    <tableColumn id="5" xr3:uid="{BF8CEAD8-80C2-4C36-AC79-5F0D19CE7F7D}" name="4" dataDxfId="9"/>
    <tableColumn id="6" xr3:uid="{7F4B2AC1-A3A0-4AC3-B94F-5D46C06CC520}" name="5" dataDxfId="8"/>
    <tableColumn id="7" xr3:uid="{9BAC9892-0F9E-4356-A1F8-4820DC65320F}" name="6" dataDxfId="7"/>
    <tableColumn id="8" xr3:uid="{8DE83FA5-A60E-453C-BDBE-2E94DA678B3A}" name="7" dataDxfId="6"/>
    <tableColumn id="9" xr3:uid="{B3FCA630-EB65-4D69-8D00-3C6C9CFDF4C9}" name="8" dataDxfId="5"/>
    <tableColumn id="10" xr3:uid="{7499A6C1-38C8-4CD9-B743-6687F3CE058D}" name="9" dataDxfId="4"/>
    <tableColumn id="11" xr3:uid="{E04F3093-C5EF-487D-A6C6-53C7E188FED6}" name="10" dataDxfId="3"/>
    <tableColumn id="12" xr3:uid="{CBA511ED-B16D-4117-B5F1-FAAB19E67F51}" name="11" dataDxfId="2"/>
    <tableColumn id="13" xr3:uid="{DE7B4E71-70B6-4DC2-A2A0-49BBC7224475}" name="12" dataDxfId="1"/>
    <tableColumn id="14" xr3:uid="{EBCD4DEF-D081-40C7-BB67-B06D66BA0FCC}" name="düzeltem kat sayıs" dataDxfId="0">
      <calculatedColumnFormula>Endeks[[#This Row],[12]]/C4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18" dT="2024-02-13T12:14:54.55" personId="{175CD4BC-86B0-4AFE-8764-4F17A90C66BB}" id="{DCB1175B-76E9-40E3-AFB9-4114D4417B32}">
    <text>sarı renkli alana veri girişi yapınız</text>
  </threadedComment>
  <threadedComment ref="F19" dT="2024-02-13T12:14:59.76" personId="{175CD4BC-86B0-4AFE-8764-4F17A90C66BB}" id="{418A8260-037B-44CB-AA2B-397C1D64B1B9}">
    <text>sarı renkli alana veri girişi yapınız</text>
  </threadedComment>
  <threadedComment ref="F20" dT="2024-02-13T12:15:16.48" personId="{175CD4BC-86B0-4AFE-8764-4F17A90C66BB}" id="{C32EBA9F-BC02-411C-9A6B-94F9591A8458}">
    <text>Üfe Katsayı bölümünden igiliaya göre alınır</text>
  </threadedComment>
  <threadedComment ref="F25" dT="2024-02-13T12:15:42.84" personId="{175CD4BC-86B0-4AFE-8764-4F17A90C66BB}" id="{7D24C091-3530-44EB-988D-4DDEAE0CDC1B}">
    <text>Aralık 2023'ten geriye gidilecek ayı tespit edilir</text>
  </threadedComment>
  <threadedComment ref="F26" dT="2024-02-13T12:15:30.50" personId="{175CD4BC-86B0-4AFE-8764-4F17A90C66BB}" id="{9E23FBFA-3454-4C91-9078-DB12174341A7}">
    <text>Üfe Katsayı bölümünden ilgili aya göre alınır</text>
  </threadedComment>
  <threadedComment ref="D38" dT="2024-02-13T12:14:08.08" personId="{175CD4BC-86B0-4AFE-8764-4F17A90C66BB}" id="{A6D268FA-3966-452A-B4D4-EF8088253645}">
    <text>sarı renkli alana veri girişi yapınız</text>
  </threadedComment>
  <threadedComment ref="D39" dT="2024-02-13T12:14:14.76" personId="{175CD4BC-86B0-4AFE-8764-4F17A90C66BB}" id="{189A75C2-F0FE-4FF6-A224-58470691BC24}">
    <text>sarı renkli alana veri girişi yapınız</text>
  </threadedComment>
  <threadedComment ref="D40" dT="2024-02-13T12:14:30.13" personId="{175CD4BC-86B0-4AFE-8764-4F17A90C66BB}" id="{140467F4-3E5A-4E7E-802B-06E1F96B6C7E}">
    <text>sarı renkli alana veri girişi yapınız</text>
  </threadedComment>
  <threadedComment ref="D41" dT="2024-02-13T12:14:35.40" personId="{175CD4BC-86B0-4AFE-8764-4F17A90C66BB}" id="{687D1856-707C-40A4-9904-BA27327DA047}">
    <text>sarı renkli alana veri girişi yapınız</text>
  </threadedComment>
  <threadedComment ref="D42" dT="2024-02-13T12:14:45.91" personId="{175CD4BC-86B0-4AFE-8764-4F17A90C66BB}" id="{231355D9-B7CC-4F85-806D-C3668230ADF6}">
    <text>sarı renkli alana veri girişi yapınız</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rdar@vertax.com.tr"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erdar@vertax.com.tr"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serdar@vertax.com.t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963D4-0BB0-4F26-BD96-4E1CD8A52609}">
  <sheetPr codeName="Sayfa6">
    <pageSetUpPr fitToPage="1"/>
  </sheetPr>
  <dimension ref="B3:I68"/>
  <sheetViews>
    <sheetView tabSelected="1" workbookViewId="0">
      <selection activeCell="G28" sqref="G28"/>
    </sheetView>
  </sheetViews>
  <sheetFormatPr defaultRowHeight="13.2" x14ac:dyDescent="0.25"/>
  <cols>
    <col min="1" max="2" width="8.88671875" style="2"/>
    <col min="3" max="3" width="13.77734375" style="2" customWidth="1"/>
    <col min="4" max="4" width="24" style="2" customWidth="1"/>
    <col min="5" max="5" width="16.77734375" style="2" customWidth="1"/>
    <col min="6" max="6" width="18.109375" style="2" customWidth="1"/>
    <col min="7" max="7" width="16.88671875" style="2" customWidth="1"/>
    <col min="8" max="10" width="8.88671875" style="2"/>
    <col min="11" max="11" width="7.88671875" style="2" bestFit="1" customWidth="1"/>
    <col min="12" max="12" width="8.77734375" style="2" bestFit="1" customWidth="1"/>
    <col min="13" max="13" width="11.88671875" style="2" bestFit="1" customWidth="1"/>
    <col min="14" max="16384" width="8.88671875" style="2"/>
  </cols>
  <sheetData>
    <row r="3" spans="2:6" x14ac:dyDescent="0.25">
      <c r="B3" s="1"/>
      <c r="F3" s="2" t="s">
        <v>43</v>
      </c>
    </row>
    <row r="4" spans="2:6" x14ac:dyDescent="0.25">
      <c r="B4" s="1"/>
      <c r="F4" s="20" t="s">
        <v>44</v>
      </c>
    </row>
    <row r="5" spans="2:6" x14ac:dyDescent="0.25">
      <c r="B5" s="1"/>
    </row>
    <row r="6" spans="2:6" x14ac:dyDescent="0.25">
      <c r="B6" s="1"/>
    </row>
    <row r="7" spans="2:6" x14ac:dyDescent="0.25">
      <c r="B7" s="1"/>
    </row>
    <row r="8" spans="2:6" x14ac:dyDescent="0.25">
      <c r="B8" s="1"/>
    </row>
    <row r="9" spans="2:6" x14ac:dyDescent="0.25">
      <c r="B9" s="1"/>
    </row>
    <row r="10" spans="2:6" x14ac:dyDescent="0.25">
      <c r="B10" s="1" t="s">
        <v>39</v>
      </c>
    </row>
    <row r="11" spans="2:6" x14ac:dyDescent="0.25">
      <c r="B11" s="1" t="s">
        <v>42</v>
      </c>
    </row>
    <row r="13" spans="2:6" x14ac:dyDescent="0.25">
      <c r="B13" s="2" t="s">
        <v>1</v>
      </c>
    </row>
    <row r="14" spans="2:6" x14ac:dyDescent="0.25">
      <c r="B14" s="3" t="s">
        <v>2</v>
      </c>
    </row>
    <row r="16" spans="2:6" x14ac:dyDescent="0.25">
      <c r="B16" s="60" t="s">
        <v>12</v>
      </c>
      <c r="C16" s="60"/>
      <c r="D16" s="60"/>
      <c r="E16" s="60"/>
      <c r="F16" s="60"/>
    </row>
    <row r="17" spans="2:7" ht="13.8" thickBot="1" x14ac:dyDescent="0.3">
      <c r="C17" s="1"/>
      <c r="F17" s="8"/>
    </row>
    <row r="18" spans="2:7" x14ac:dyDescent="0.25">
      <c r="B18" s="44" t="s">
        <v>13</v>
      </c>
      <c r="C18" s="45"/>
      <c r="D18" s="45"/>
      <c r="E18" s="45"/>
      <c r="F18" s="46">
        <v>400000000</v>
      </c>
      <c r="G18" s="2" t="s">
        <v>111</v>
      </c>
    </row>
    <row r="19" spans="2:7" x14ac:dyDescent="0.25">
      <c r="B19" s="47" t="s">
        <v>14</v>
      </c>
      <c r="C19" s="9"/>
      <c r="D19" s="9"/>
      <c r="E19" s="9"/>
      <c r="F19" s="48">
        <v>100000000</v>
      </c>
      <c r="G19" s="2" t="s">
        <v>111</v>
      </c>
    </row>
    <row r="20" spans="2:7" x14ac:dyDescent="0.25">
      <c r="B20" s="47" t="s">
        <v>15</v>
      </c>
      <c r="C20" s="9"/>
      <c r="D20" s="9"/>
      <c r="E20" s="9"/>
      <c r="F20" s="48">
        <v>250000000</v>
      </c>
      <c r="G20" s="2" t="s">
        <v>111</v>
      </c>
    </row>
    <row r="21" spans="2:7" x14ac:dyDescent="0.25">
      <c r="B21" s="47" t="s">
        <v>16</v>
      </c>
      <c r="C21" s="9"/>
      <c r="D21" s="9"/>
      <c r="E21" s="9"/>
      <c r="F21" s="49">
        <f>(F19+F20)/2</f>
        <v>175000000</v>
      </c>
    </row>
    <row r="22" spans="2:7" x14ac:dyDescent="0.25">
      <c r="B22" s="47" t="s">
        <v>0</v>
      </c>
      <c r="C22" s="9"/>
      <c r="D22" s="9"/>
      <c r="E22" s="9" t="s">
        <v>45</v>
      </c>
      <c r="F22" s="50">
        <f>F18/F21</f>
        <v>2.2857142857142856</v>
      </c>
    </row>
    <row r="23" spans="2:7" x14ac:dyDescent="0.25">
      <c r="B23" s="47" t="s">
        <v>17</v>
      </c>
      <c r="C23" s="9"/>
      <c r="D23" s="9"/>
      <c r="E23" s="2" t="s">
        <v>18</v>
      </c>
      <c r="F23" s="51">
        <f>365/F22</f>
        <v>159.6875</v>
      </c>
    </row>
    <row r="24" spans="2:7" x14ac:dyDescent="0.25">
      <c r="B24" s="47" t="s">
        <v>19</v>
      </c>
      <c r="C24" s="9"/>
      <c r="D24" s="9"/>
      <c r="E24" s="9"/>
      <c r="F24" s="51">
        <f>F23/30</f>
        <v>5.322916666666667</v>
      </c>
      <c r="G24" s="43" t="s">
        <v>107</v>
      </c>
    </row>
    <row r="25" spans="2:7" x14ac:dyDescent="0.25">
      <c r="B25" s="47" t="s">
        <v>20</v>
      </c>
      <c r="C25" s="9"/>
      <c r="D25" s="9"/>
      <c r="E25" s="9"/>
      <c r="F25" s="52" t="s">
        <v>53</v>
      </c>
      <c r="G25" s="43" t="s">
        <v>108</v>
      </c>
    </row>
    <row r="26" spans="2:7" ht="13.8" thickBot="1" x14ac:dyDescent="0.3">
      <c r="B26" s="53" t="s">
        <v>109</v>
      </c>
      <c r="C26" s="54"/>
      <c r="D26" s="54"/>
      <c r="E26" s="54"/>
      <c r="F26" s="55">
        <f>'ÜFE KATSAYILARI'!J25</f>
        <v>2659.6</v>
      </c>
      <c r="G26" s="43" t="s">
        <v>112</v>
      </c>
    </row>
    <row r="28" spans="2:7" x14ac:dyDescent="0.25">
      <c r="B28" s="61" t="s">
        <v>21</v>
      </c>
      <c r="C28" s="61"/>
      <c r="D28" s="61"/>
      <c r="E28" s="61"/>
      <c r="F28" s="61"/>
    </row>
    <row r="30" spans="2:7" x14ac:dyDescent="0.25">
      <c r="B30" s="9" t="s">
        <v>22</v>
      </c>
      <c r="C30" s="9"/>
      <c r="D30" s="9"/>
      <c r="E30" s="9"/>
      <c r="F30" s="12">
        <v>2915.02</v>
      </c>
    </row>
    <row r="31" spans="2:7" x14ac:dyDescent="0.25">
      <c r="B31" s="9" t="s">
        <v>110</v>
      </c>
      <c r="C31" s="9"/>
      <c r="D31" s="9"/>
      <c r="E31" s="9"/>
      <c r="F31" s="12">
        <f>F26</f>
        <v>2659.6</v>
      </c>
    </row>
    <row r="32" spans="2:7" x14ac:dyDescent="0.25">
      <c r="B32" s="13" t="s">
        <v>23</v>
      </c>
      <c r="C32" s="13"/>
      <c r="D32" s="13"/>
      <c r="E32" s="13"/>
      <c r="F32" s="14">
        <f>F30/F31</f>
        <v>1.0960369980448188</v>
      </c>
    </row>
    <row r="35" spans="2:9" x14ac:dyDescent="0.25">
      <c r="B35" s="61" t="s">
        <v>24</v>
      </c>
      <c r="C35" s="61"/>
      <c r="D35" s="61"/>
      <c r="E35" s="61"/>
      <c r="F35" s="61"/>
    </row>
    <row r="37" spans="2:9" ht="39.6" x14ac:dyDescent="0.25">
      <c r="B37" s="15" t="s">
        <v>25</v>
      </c>
      <c r="C37" s="16" t="s">
        <v>26</v>
      </c>
      <c r="D37" s="15" t="s">
        <v>27</v>
      </c>
      <c r="E37" s="15" t="s">
        <v>28</v>
      </c>
      <c r="F37" s="15" t="s">
        <v>29</v>
      </c>
      <c r="G37" s="15" t="s">
        <v>30</v>
      </c>
    </row>
    <row r="38" spans="2:9" x14ac:dyDescent="0.25">
      <c r="B38" s="9" t="s">
        <v>31</v>
      </c>
      <c r="C38" s="9" t="s">
        <v>32</v>
      </c>
      <c r="D38" s="56">
        <v>10000000</v>
      </c>
      <c r="E38" s="17">
        <f>F32</f>
        <v>1.0960369980448188</v>
      </c>
      <c r="F38" s="10">
        <f>D38*E38</f>
        <v>10960369.980448188</v>
      </c>
      <c r="G38" s="11">
        <f>F38-D38</f>
        <v>960369.98044818826</v>
      </c>
    </row>
    <row r="39" spans="2:9" x14ac:dyDescent="0.25">
      <c r="B39" s="9" t="s">
        <v>33</v>
      </c>
      <c r="C39" s="9" t="s">
        <v>34</v>
      </c>
      <c r="D39" s="56">
        <v>10000000</v>
      </c>
      <c r="E39" s="17">
        <f>F32</f>
        <v>1.0960369980448188</v>
      </c>
      <c r="F39" s="10">
        <f t="shared" ref="F39:F41" si="0">D39*E39</f>
        <v>10960369.980448188</v>
      </c>
      <c r="G39" s="11">
        <f t="shared" ref="G39:G41" si="1">F39-D39</f>
        <v>960369.98044818826</v>
      </c>
    </row>
    <row r="40" spans="2:9" x14ac:dyDescent="0.25">
      <c r="B40" s="9" t="s">
        <v>35</v>
      </c>
      <c r="C40" s="9" t="s">
        <v>36</v>
      </c>
      <c r="D40" s="56">
        <v>10000000</v>
      </c>
      <c r="E40" s="17">
        <f>F32</f>
        <v>1.0960369980448188</v>
      </c>
      <c r="F40" s="10">
        <f t="shared" si="0"/>
        <v>10960369.980448188</v>
      </c>
      <c r="G40" s="11">
        <f t="shared" si="1"/>
        <v>960369.98044818826</v>
      </c>
    </row>
    <row r="41" spans="2:9" x14ac:dyDescent="0.25">
      <c r="B41" s="9" t="s">
        <v>37</v>
      </c>
      <c r="C41" s="9" t="s">
        <v>38</v>
      </c>
      <c r="D41" s="56">
        <v>10000000</v>
      </c>
      <c r="E41" s="17">
        <f>F32</f>
        <v>1.0960369980448188</v>
      </c>
      <c r="F41" s="10">
        <f t="shared" si="0"/>
        <v>10960369.980448188</v>
      </c>
      <c r="G41" s="11">
        <f t="shared" si="1"/>
        <v>960369.98044818826</v>
      </c>
    </row>
    <row r="42" spans="2:9" x14ac:dyDescent="0.25">
      <c r="B42" s="9" t="s">
        <v>40</v>
      </c>
      <c r="C42" s="9" t="s">
        <v>41</v>
      </c>
      <c r="D42" s="56">
        <v>10000000</v>
      </c>
      <c r="E42" s="17">
        <f>F32</f>
        <v>1.0960369980448188</v>
      </c>
      <c r="F42" s="10">
        <f t="shared" ref="F42" si="2">D42*E42</f>
        <v>10960369.980448188</v>
      </c>
      <c r="G42" s="11">
        <f t="shared" ref="G42" si="3">F42-D42</f>
        <v>960369.98044818826</v>
      </c>
    </row>
    <row r="43" spans="2:9" x14ac:dyDescent="0.25">
      <c r="B43" s="9"/>
      <c r="C43" s="9"/>
      <c r="D43" s="18">
        <f>SUM(D38:D42)</f>
        <v>50000000</v>
      </c>
      <c r="E43" s="19">
        <f>F33</f>
        <v>0</v>
      </c>
      <c r="F43" s="18">
        <f t="shared" ref="F43:G43" si="4">SUM(F38:F42)</f>
        <v>54801849.902240939</v>
      </c>
      <c r="G43" s="18">
        <f t="shared" si="4"/>
        <v>4801849.9022409413</v>
      </c>
    </row>
    <row r="46" spans="2:9" s="21" customFormat="1" ht="36" customHeight="1" x14ac:dyDescent="0.25">
      <c r="B46" s="61" t="s">
        <v>83</v>
      </c>
      <c r="C46" s="61"/>
      <c r="D46" s="61"/>
      <c r="E46" s="61"/>
      <c r="F46" s="61"/>
      <c r="G46" s="29"/>
      <c r="H46" s="28"/>
      <c r="I46" s="28"/>
    </row>
    <row r="47" spans="2:9" s="32" customFormat="1" ht="13.8" x14ac:dyDescent="0.25">
      <c r="B47" s="31" t="s">
        <v>77</v>
      </c>
    </row>
    <row r="48" spans="2:9" s="32" customFormat="1" ht="13.8" x14ac:dyDescent="0.25">
      <c r="B48" s="33" t="s">
        <v>31</v>
      </c>
      <c r="C48" s="33" t="s">
        <v>32</v>
      </c>
      <c r="D48" s="31" t="s">
        <v>78</v>
      </c>
      <c r="E48" s="34">
        <f>G38</f>
        <v>960369.98044818826</v>
      </c>
    </row>
    <row r="49" spans="2:8" s="32" customFormat="1" ht="13.8" x14ac:dyDescent="0.25">
      <c r="B49" s="33" t="s">
        <v>33</v>
      </c>
      <c r="C49" s="33" t="s">
        <v>34</v>
      </c>
      <c r="D49" s="31" t="s">
        <v>78</v>
      </c>
      <c r="E49" s="34">
        <f>G39</f>
        <v>960369.98044818826</v>
      </c>
    </row>
    <row r="50" spans="2:8" s="32" customFormat="1" ht="13.8" x14ac:dyDescent="0.25">
      <c r="B50" s="33" t="s">
        <v>35</v>
      </c>
      <c r="C50" s="33" t="s">
        <v>36</v>
      </c>
      <c r="D50" s="31" t="s">
        <v>78</v>
      </c>
      <c r="E50" s="34">
        <f>G40</f>
        <v>960369.98044818826</v>
      </c>
    </row>
    <row r="51" spans="2:8" s="32" customFormat="1" ht="13.8" x14ac:dyDescent="0.25">
      <c r="B51" s="33" t="s">
        <v>37</v>
      </c>
      <c r="C51" s="33" t="s">
        <v>38</v>
      </c>
      <c r="D51" s="31" t="s">
        <v>78</v>
      </c>
      <c r="E51" s="34">
        <f>G41</f>
        <v>960369.98044818826</v>
      </c>
    </row>
    <row r="52" spans="2:8" s="32" customFormat="1" ht="13.8" x14ac:dyDescent="0.25">
      <c r="B52" s="33" t="s">
        <v>40</v>
      </c>
      <c r="C52" s="33" t="s">
        <v>41</v>
      </c>
      <c r="D52" s="31" t="s">
        <v>78</v>
      </c>
      <c r="E52" s="34">
        <f>G42</f>
        <v>960369.98044818826</v>
      </c>
    </row>
    <row r="53" spans="2:8" s="32" customFormat="1" ht="13.8" x14ac:dyDescent="0.25">
      <c r="B53" s="31"/>
    </row>
    <row r="54" spans="2:8" s="32" customFormat="1" ht="13.8" x14ac:dyDescent="0.25">
      <c r="C54" s="31" t="s">
        <v>85</v>
      </c>
      <c r="F54" s="35">
        <f>G43</f>
        <v>4801849.9022409413</v>
      </c>
      <c r="G54" s="34"/>
    </row>
    <row r="55" spans="2:8" s="32" customFormat="1" ht="13.8" x14ac:dyDescent="0.25">
      <c r="B55" s="32" t="s">
        <v>86</v>
      </c>
      <c r="C55" s="31"/>
      <c r="F55" s="35"/>
      <c r="G55" s="34"/>
    </row>
    <row r="56" spans="2:8" s="32" customFormat="1" ht="13.8" x14ac:dyDescent="0.25">
      <c r="B56" s="36" t="s">
        <v>79</v>
      </c>
    </row>
    <row r="57" spans="2:8" s="21" customFormat="1" ht="17.399999999999999" x14ac:dyDescent="0.3">
      <c r="B57" s="25"/>
      <c r="C57" s="24"/>
      <c r="D57" s="24"/>
      <c r="E57" s="24"/>
      <c r="F57" s="24"/>
      <c r="G57" s="24"/>
      <c r="H57" s="24"/>
    </row>
    <row r="58" spans="2:8" s="21" customFormat="1" ht="17.399999999999999" x14ac:dyDescent="0.3">
      <c r="B58" s="25"/>
      <c r="C58" s="24"/>
      <c r="D58" s="24"/>
      <c r="E58" s="24"/>
      <c r="F58" s="24"/>
      <c r="G58" s="24"/>
      <c r="H58" s="24"/>
    </row>
    <row r="59" spans="2:8" ht="18.600000000000001" x14ac:dyDescent="0.25">
      <c r="B59" s="4" t="s">
        <v>3</v>
      </c>
    </row>
    <row r="60" spans="2:8" x14ac:dyDescent="0.25">
      <c r="B60" s="5" t="s">
        <v>4</v>
      </c>
    </row>
    <row r="61" spans="2:8" x14ac:dyDescent="0.25">
      <c r="B61" s="5" t="s">
        <v>5</v>
      </c>
    </row>
    <row r="62" spans="2:8" x14ac:dyDescent="0.25">
      <c r="B62" s="5" t="s">
        <v>6</v>
      </c>
    </row>
    <row r="63" spans="2:8" x14ac:dyDescent="0.25">
      <c r="B63" s="5" t="s">
        <v>7</v>
      </c>
    </row>
    <row r="64" spans="2:8" x14ac:dyDescent="0.25">
      <c r="B64" s="6" t="s">
        <v>8</v>
      </c>
    </row>
    <row r="65" spans="2:6" x14ac:dyDescent="0.25">
      <c r="B65" s="7" t="s">
        <v>9</v>
      </c>
    </row>
    <row r="66" spans="2:6" ht="18.600000000000001" x14ac:dyDescent="0.25">
      <c r="B66" s="4" t="s">
        <v>10</v>
      </c>
    </row>
    <row r="67" spans="2:6" x14ac:dyDescent="0.25">
      <c r="B67" s="59" t="s">
        <v>11</v>
      </c>
      <c r="C67" s="59"/>
      <c r="D67" s="59"/>
      <c r="E67" s="59"/>
      <c r="F67" s="59"/>
    </row>
    <row r="68" spans="2:6" x14ac:dyDescent="0.25">
      <c r="B68" s="59"/>
      <c r="C68" s="59"/>
      <c r="D68" s="59"/>
      <c r="E68" s="59"/>
      <c r="F68" s="59"/>
    </row>
  </sheetData>
  <mergeCells count="5">
    <mergeCell ref="B67:F68"/>
    <mergeCell ref="B16:F16"/>
    <mergeCell ref="B28:F28"/>
    <mergeCell ref="B35:F35"/>
    <mergeCell ref="B46:F46"/>
  </mergeCells>
  <hyperlinks>
    <hyperlink ref="F4" r:id="rId1" xr:uid="{FEE81E99-407F-4779-A60D-F2CFEA25C01A}"/>
  </hyperlinks>
  <pageMargins left="0.70866141732283472" right="0.70866141732283472" top="0.74803149606299213" bottom="0.74803149606299213" header="0.31496062992125984" footer="0.31496062992125984"/>
  <pageSetup paperSize="9" scale="75" orientation="portrait"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C98A6-209E-40A9-BE6A-A3366EABC7AB}">
  <sheetPr>
    <pageSetUpPr fitToPage="1"/>
  </sheetPr>
  <dimension ref="B2:I45"/>
  <sheetViews>
    <sheetView topLeftCell="A20" workbookViewId="0">
      <selection activeCell="D23" sqref="D23"/>
    </sheetView>
  </sheetViews>
  <sheetFormatPr defaultRowHeight="13.2" x14ac:dyDescent="0.25"/>
  <cols>
    <col min="1" max="1" width="8.88671875" style="21"/>
    <col min="2" max="2" width="19.109375" style="21" customWidth="1"/>
    <col min="3" max="3" width="16.21875" style="21" bestFit="1" customWidth="1"/>
    <col min="4" max="4" width="23" style="21" customWidth="1"/>
    <col min="5" max="5" width="11.88671875" style="21" customWidth="1"/>
    <col min="6" max="6" width="15" style="21" customWidth="1"/>
    <col min="7" max="7" width="14.77734375" style="21" customWidth="1"/>
    <col min="8" max="16384" width="8.88671875" style="21"/>
  </cols>
  <sheetData>
    <row r="2" spans="2:8" s="2" customFormat="1" x14ac:dyDescent="0.25"/>
    <row r="3" spans="2:8" s="2" customFormat="1" x14ac:dyDescent="0.25"/>
    <row r="4" spans="2:8" s="2" customFormat="1" x14ac:dyDescent="0.25">
      <c r="B4" s="1"/>
      <c r="F4" s="2" t="s">
        <v>43</v>
      </c>
    </row>
    <row r="5" spans="2:8" s="2" customFormat="1" x14ac:dyDescent="0.25">
      <c r="B5" s="1"/>
      <c r="F5" s="20" t="s">
        <v>44</v>
      </c>
    </row>
    <row r="6" spans="2:8" s="2" customFormat="1" x14ac:dyDescent="0.25">
      <c r="B6" s="1"/>
    </row>
    <row r="7" spans="2:8" s="2" customFormat="1" x14ac:dyDescent="0.25">
      <c r="B7" s="1"/>
    </row>
    <row r="8" spans="2:8" s="2" customFormat="1" x14ac:dyDescent="0.25">
      <c r="B8" s="1"/>
    </row>
    <row r="9" spans="2:8" s="2" customFormat="1" x14ac:dyDescent="0.25">
      <c r="B9" s="1"/>
    </row>
    <row r="10" spans="2:8" s="2" customFormat="1" x14ac:dyDescent="0.25">
      <c r="B10" s="1"/>
    </row>
    <row r="11" spans="2:8" s="2" customFormat="1" x14ac:dyDescent="0.25">
      <c r="B11" s="1" t="s">
        <v>39</v>
      </c>
    </row>
    <row r="12" spans="2:8" s="2" customFormat="1" x14ac:dyDescent="0.25">
      <c r="B12" s="1" t="s">
        <v>90</v>
      </c>
    </row>
    <row r="15" spans="2:8" ht="17.399999999999999" x14ac:dyDescent="0.3">
      <c r="B15" s="23" t="s">
        <v>73</v>
      </c>
      <c r="C15" s="23" t="s">
        <v>80</v>
      </c>
      <c r="D15" s="24"/>
      <c r="E15" s="24"/>
      <c r="F15" s="24"/>
      <c r="G15" s="24"/>
      <c r="H15" s="24"/>
    </row>
    <row r="16" spans="2:8" ht="17.399999999999999" x14ac:dyDescent="0.3">
      <c r="B16" s="23" t="s">
        <v>74</v>
      </c>
      <c r="C16" s="23" t="s">
        <v>75</v>
      </c>
      <c r="D16" s="24"/>
      <c r="E16" s="24"/>
      <c r="F16" s="24"/>
      <c r="G16" s="24"/>
    </row>
    <row r="17" spans="2:8" ht="17.399999999999999" x14ac:dyDescent="0.3">
      <c r="B17" s="23" t="s">
        <v>81</v>
      </c>
      <c r="C17" s="24"/>
      <c r="D17" s="24"/>
      <c r="E17" s="24"/>
      <c r="F17" s="24"/>
      <c r="G17" s="24"/>
      <c r="H17" s="24"/>
    </row>
    <row r="18" spans="2:8" ht="17.399999999999999" x14ac:dyDescent="0.3">
      <c r="B18" s="23"/>
      <c r="C18" s="24"/>
      <c r="D18" s="24"/>
      <c r="E18" s="24"/>
      <c r="F18" s="24"/>
      <c r="G18" s="24"/>
      <c r="H18" s="24"/>
    </row>
    <row r="19" spans="2:8" ht="17.399999999999999" x14ac:dyDescent="0.3">
      <c r="B19" s="61" t="s">
        <v>84</v>
      </c>
      <c r="C19" s="61"/>
      <c r="D19" s="61"/>
      <c r="E19" s="61"/>
      <c r="F19" s="61"/>
      <c r="G19" s="24"/>
      <c r="H19" s="24"/>
    </row>
    <row r="20" spans="2:8" ht="17.399999999999999" x14ac:dyDescent="0.3">
      <c r="B20" s="23"/>
      <c r="C20" s="23" t="s">
        <v>76</v>
      </c>
      <c r="E20" s="24"/>
      <c r="F20" s="24"/>
      <c r="G20" s="24"/>
      <c r="H20" s="24"/>
    </row>
    <row r="21" spans="2:8" ht="17.399999999999999" x14ac:dyDescent="0.3">
      <c r="B21" s="23" t="s">
        <v>82</v>
      </c>
      <c r="C21" s="24"/>
      <c r="D21" s="24"/>
      <c r="E21" s="24"/>
      <c r="F21" s="24"/>
      <c r="G21" s="24"/>
      <c r="H21" s="24"/>
    </row>
    <row r="22" spans="2:8" ht="17.399999999999999" x14ac:dyDescent="0.3">
      <c r="B22" s="23"/>
      <c r="C22" s="24"/>
      <c r="D22" s="24" t="s">
        <v>113</v>
      </c>
      <c r="E22" s="24"/>
      <c r="F22" s="24"/>
      <c r="G22" s="24"/>
      <c r="H22" s="24"/>
    </row>
    <row r="23" spans="2:8" ht="17.399999999999999" x14ac:dyDescent="0.3">
      <c r="B23" s="30"/>
      <c r="C23" s="26"/>
      <c r="D23" s="24"/>
      <c r="E23" s="24"/>
      <c r="F23" s="24"/>
      <c r="G23" s="24"/>
      <c r="H23" s="24"/>
    </row>
    <row r="24" spans="2:8" ht="17.399999999999999" x14ac:dyDescent="0.3">
      <c r="B24" s="23"/>
      <c r="C24" s="26"/>
      <c r="D24" s="24"/>
      <c r="E24" s="24"/>
      <c r="F24" s="24"/>
      <c r="G24" s="24"/>
      <c r="H24" s="24"/>
    </row>
    <row r="25" spans="2:8" s="2" customFormat="1" x14ac:dyDescent="0.25">
      <c r="B25" s="61" t="s">
        <v>24</v>
      </c>
      <c r="C25" s="61"/>
      <c r="D25" s="61"/>
      <c r="E25" s="61"/>
      <c r="F25" s="61"/>
    </row>
    <row r="26" spans="2:8" s="2" customFormat="1" x14ac:dyDescent="0.25"/>
    <row r="27" spans="2:8" s="2" customFormat="1" ht="39.6" x14ac:dyDescent="0.25">
      <c r="B27" s="15" t="s">
        <v>25</v>
      </c>
      <c r="C27" s="16" t="s">
        <v>26</v>
      </c>
      <c r="D27" s="15" t="s">
        <v>27</v>
      </c>
      <c r="E27" s="15" t="s">
        <v>28</v>
      </c>
      <c r="F27" s="15" t="s">
        <v>29</v>
      </c>
      <c r="G27" s="15" t="s">
        <v>30</v>
      </c>
    </row>
    <row r="28" spans="2:8" s="2" customFormat="1" x14ac:dyDescent="0.25">
      <c r="B28" s="9" t="s">
        <v>31</v>
      </c>
      <c r="C28" s="9" t="s">
        <v>32</v>
      </c>
      <c r="D28" s="56">
        <v>100000</v>
      </c>
      <c r="E28" s="17">
        <v>1.0291300000000001</v>
      </c>
      <c r="F28" s="10">
        <f>D28*E28</f>
        <v>102913.00000000001</v>
      </c>
      <c r="G28" s="11">
        <f>F28-D28</f>
        <v>2913.0000000000146</v>
      </c>
    </row>
    <row r="29" spans="2:8" s="2" customFormat="1" x14ac:dyDescent="0.25">
      <c r="B29" s="9" t="s">
        <v>33</v>
      </c>
      <c r="C29" s="9" t="s">
        <v>34</v>
      </c>
      <c r="D29" s="56">
        <v>100000</v>
      </c>
      <c r="E29" s="17">
        <v>1.0291300000000001</v>
      </c>
      <c r="F29" s="10">
        <f t="shared" ref="F29:F32" si="0">D29*E29</f>
        <v>102913.00000000001</v>
      </c>
      <c r="G29" s="11">
        <f t="shared" ref="G29:G32" si="1">F29-D29</f>
        <v>2913.0000000000146</v>
      </c>
    </row>
    <row r="30" spans="2:8" s="2" customFormat="1" x14ac:dyDescent="0.25">
      <c r="B30" s="9" t="s">
        <v>35</v>
      </c>
      <c r="C30" s="9" t="s">
        <v>36</v>
      </c>
      <c r="D30" s="56">
        <v>100000</v>
      </c>
      <c r="E30" s="17">
        <v>1.0291300000000001</v>
      </c>
      <c r="F30" s="10">
        <f t="shared" si="0"/>
        <v>102913.00000000001</v>
      </c>
      <c r="G30" s="11">
        <f t="shared" si="1"/>
        <v>2913.0000000000146</v>
      </c>
    </row>
    <row r="31" spans="2:8" s="2" customFormat="1" x14ac:dyDescent="0.25">
      <c r="B31" s="9" t="s">
        <v>37</v>
      </c>
      <c r="C31" s="9" t="s">
        <v>38</v>
      </c>
      <c r="D31" s="56">
        <v>100000</v>
      </c>
      <c r="E31" s="17">
        <v>1.0291300000000001</v>
      </c>
      <c r="F31" s="10">
        <f t="shared" si="0"/>
        <v>102913.00000000001</v>
      </c>
      <c r="G31" s="11">
        <f t="shared" si="1"/>
        <v>2913.0000000000146</v>
      </c>
    </row>
    <row r="32" spans="2:8" s="2" customFormat="1" x14ac:dyDescent="0.25">
      <c r="B32" s="9" t="s">
        <v>40</v>
      </c>
      <c r="C32" s="9" t="s">
        <v>41</v>
      </c>
      <c r="D32" s="56">
        <v>100000</v>
      </c>
      <c r="E32" s="17">
        <v>1.0291300000000001</v>
      </c>
      <c r="F32" s="10">
        <f t="shared" si="0"/>
        <v>102913.00000000001</v>
      </c>
      <c r="G32" s="11">
        <f t="shared" si="1"/>
        <v>2913.0000000000146</v>
      </c>
    </row>
    <row r="33" spans="2:9" s="2" customFormat="1" x14ac:dyDescent="0.25">
      <c r="B33" s="9"/>
      <c r="C33" s="9"/>
      <c r="D33" s="27">
        <f>SUM(D28:D32)</f>
        <v>500000</v>
      </c>
      <c r="E33" s="19">
        <f>F23</f>
        <v>0</v>
      </c>
      <c r="F33" s="18">
        <f t="shared" ref="F33:G33" si="2">SUM(F28:F32)</f>
        <v>514565.00000000006</v>
      </c>
      <c r="G33" s="18">
        <f t="shared" si="2"/>
        <v>14565.000000000073</v>
      </c>
    </row>
    <row r="34" spans="2:9" ht="17.399999999999999" x14ac:dyDescent="0.3">
      <c r="B34" s="23"/>
      <c r="C34" s="24"/>
      <c r="D34" s="24"/>
      <c r="E34" s="24"/>
      <c r="F34" s="24"/>
      <c r="G34" s="24"/>
      <c r="H34" s="24"/>
    </row>
    <row r="35" spans="2:9" ht="36" customHeight="1" x14ac:dyDescent="0.25">
      <c r="B35" s="61" t="s">
        <v>83</v>
      </c>
      <c r="C35" s="61"/>
      <c r="D35" s="61"/>
      <c r="E35" s="61"/>
      <c r="F35" s="61"/>
      <c r="G35" s="29"/>
      <c r="H35" s="28"/>
      <c r="I35" s="28"/>
    </row>
    <row r="36" spans="2:9" s="32" customFormat="1" ht="13.8" x14ac:dyDescent="0.25">
      <c r="B36" s="31" t="s">
        <v>77</v>
      </c>
      <c r="E36" s="37" t="s">
        <v>87</v>
      </c>
      <c r="F36" s="37" t="s">
        <v>88</v>
      </c>
    </row>
    <row r="37" spans="2:9" s="32" customFormat="1" ht="13.8" x14ac:dyDescent="0.25">
      <c r="B37" s="33" t="s">
        <v>31</v>
      </c>
      <c r="C37" s="2" t="s">
        <v>32</v>
      </c>
      <c r="D37" s="31" t="s">
        <v>78</v>
      </c>
      <c r="E37" s="34">
        <f>G28</f>
        <v>2913.0000000000146</v>
      </c>
    </row>
    <row r="38" spans="2:9" s="32" customFormat="1" ht="13.8" x14ac:dyDescent="0.25">
      <c r="B38" s="33" t="s">
        <v>33</v>
      </c>
      <c r="C38" s="2" t="s">
        <v>34</v>
      </c>
      <c r="D38" s="31" t="s">
        <v>78</v>
      </c>
      <c r="E38" s="34">
        <f>G29</f>
        <v>2913.0000000000146</v>
      </c>
    </row>
    <row r="39" spans="2:9" s="32" customFormat="1" ht="13.8" x14ac:dyDescent="0.25">
      <c r="B39" s="33" t="s">
        <v>35</v>
      </c>
      <c r="C39" s="2" t="s">
        <v>36</v>
      </c>
      <c r="D39" s="31" t="s">
        <v>78</v>
      </c>
      <c r="E39" s="34">
        <f>G30</f>
        <v>2913.0000000000146</v>
      </c>
    </row>
    <row r="40" spans="2:9" s="32" customFormat="1" ht="13.8" x14ac:dyDescent="0.25">
      <c r="B40" s="33" t="s">
        <v>37</v>
      </c>
      <c r="C40" s="2" t="s">
        <v>38</v>
      </c>
      <c r="D40" s="31" t="s">
        <v>78</v>
      </c>
      <c r="E40" s="34">
        <f>G31</f>
        <v>2913.0000000000146</v>
      </c>
    </row>
    <row r="41" spans="2:9" s="32" customFormat="1" ht="13.8" x14ac:dyDescent="0.25">
      <c r="B41" s="33" t="s">
        <v>40</v>
      </c>
      <c r="C41" s="2" t="s">
        <v>41</v>
      </c>
      <c r="D41" s="31" t="s">
        <v>78</v>
      </c>
      <c r="E41" s="34">
        <f>G32</f>
        <v>2913.0000000000146</v>
      </c>
    </row>
    <row r="42" spans="2:9" s="32" customFormat="1" ht="13.8" x14ac:dyDescent="0.25">
      <c r="B42" s="31"/>
    </row>
    <row r="43" spans="2:9" s="32" customFormat="1" ht="13.8" x14ac:dyDescent="0.25">
      <c r="C43" s="31" t="s">
        <v>85</v>
      </c>
      <c r="F43" s="35">
        <f>E37+E38+E39+E40+E41</f>
        <v>14565.000000000073</v>
      </c>
      <c r="G43" s="34"/>
    </row>
    <row r="44" spans="2:9" s="32" customFormat="1" ht="13.8" x14ac:dyDescent="0.25">
      <c r="B44" s="32" t="s">
        <v>86</v>
      </c>
      <c r="C44" s="31"/>
      <c r="F44" s="35"/>
      <c r="G44" s="34"/>
    </row>
    <row r="45" spans="2:9" s="32" customFormat="1" ht="13.8" x14ac:dyDescent="0.25">
      <c r="B45" s="36" t="s">
        <v>79</v>
      </c>
      <c r="E45" s="32" t="s">
        <v>89</v>
      </c>
    </row>
  </sheetData>
  <mergeCells count="3">
    <mergeCell ref="B25:F25"/>
    <mergeCell ref="B35:F35"/>
    <mergeCell ref="B19:F19"/>
  </mergeCells>
  <hyperlinks>
    <hyperlink ref="F5" r:id="rId1" xr:uid="{46C91CA8-DEA1-424E-95B7-8AFA8768E829}"/>
  </hyperlinks>
  <pageMargins left="0.70866141732283472" right="0.70866141732283472" top="0.74803149606299213" bottom="0.74803149606299213" header="0.31496062992125984" footer="0.31496062992125984"/>
  <pageSetup paperSize="9" scale="77"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68A7-FC0B-4CF7-AD1C-1EB3C3CCEF41}">
  <dimension ref="B1:O32"/>
  <sheetViews>
    <sheetView workbookViewId="0">
      <selection activeCell="O6" sqref="O6"/>
    </sheetView>
  </sheetViews>
  <sheetFormatPr defaultRowHeight="13.2" x14ac:dyDescent="0.25"/>
  <cols>
    <col min="1" max="1" width="8.88671875" style="21"/>
    <col min="2" max="2" width="6.44140625" style="21" bestFit="1" customWidth="1"/>
    <col min="3" max="8" width="8.109375" style="21" bestFit="1" customWidth="1"/>
    <col min="9" max="9" width="8.6640625" style="21" bestFit="1" customWidth="1"/>
    <col min="10" max="10" width="9.109375" style="21" bestFit="1" customWidth="1"/>
    <col min="11" max="14" width="8.109375" style="21" bestFit="1" customWidth="1"/>
    <col min="15" max="16384" width="8.88671875" style="21"/>
  </cols>
  <sheetData>
    <row r="1" spans="2:15" x14ac:dyDescent="0.25">
      <c r="B1" s="21" t="s">
        <v>71</v>
      </c>
    </row>
    <row r="4" spans="2:15" x14ac:dyDescent="0.25">
      <c r="C4" s="21" t="s">
        <v>46</v>
      </c>
      <c r="D4" s="21" t="s">
        <v>47</v>
      </c>
      <c r="E4" s="21" t="s">
        <v>48</v>
      </c>
      <c r="F4" s="21" t="s">
        <v>49</v>
      </c>
      <c r="G4" s="21" t="s">
        <v>50</v>
      </c>
      <c r="H4" s="21" t="s">
        <v>51</v>
      </c>
      <c r="I4" s="21" t="s">
        <v>52</v>
      </c>
      <c r="J4" s="21" t="s">
        <v>53</v>
      </c>
      <c r="K4" s="21" t="s">
        <v>54</v>
      </c>
      <c r="L4" s="21" t="s">
        <v>55</v>
      </c>
      <c r="M4" s="21" t="s">
        <v>56</v>
      </c>
      <c r="N4" s="21" t="s">
        <v>57</v>
      </c>
    </row>
    <row r="5" spans="2:15" x14ac:dyDescent="0.25">
      <c r="B5" s="21" t="s">
        <v>58</v>
      </c>
      <c r="C5" s="21" t="s">
        <v>59</v>
      </c>
      <c r="D5" s="21" t="s">
        <v>60</v>
      </c>
      <c r="E5" s="21" t="s">
        <v>61</v>
      </c>
      <c r="F5" s="21" t="s">
        <v>62</v>
      </c>
      <c r="G5" s="21" t="s">
        <v>63</v>
      </c>
      <c r="H5" s="21" t="s">
        <v>64</v>
      </c>
      <c r="I5" s="21" t="s">
        <v>65</v>
      </c>
      <c r="J5" s="21" t="s">
        <v>66</v>
      </c>
      <c r="K5" s="21" t="s">
        <v>67</v>
      </c>
      <c r="L5" s="21" t="s">
        <v>68</v>
      </c>
      <c r="M5" s="21" t="s">
        <v>69</v>
      </c>
      <c r="N5" s="21" t="s">
        <v>70</v>
      </c>
      <c r="O5" s="21" t="s">
        <v>72</v>
      </c>
    </row>
    <row r="6" spans="2:15" x14ac:dyDescent="0.25">
      <c r="B6" s="21">
        <v>2004</v>
      </c>
      <c r="C6" s="22"/>
      <c r="D6" s="22"/>
      <c r="E6" s="22"/>
      <c r="F6" s="22"/>
      <c r="G6" s="22"/>
      <c r="H6" s="22"/>
      <c r="I6" s="22"/>
      <c r="J6" s="22"/>
      <c r="K6" s="22"/>
      <c r="L6" s="22"/>
      <c r="M6" s="22"/>
      <c r="N6" s="22">
        <v>115.87025488</v>
      </c>
      <c r="O6" s="22" t="e">
        <f>Endeks[[#This Row],[12]]/C4</f>
        <v>#VALUE!</v>
      </c>
    </row>
    <row r="7" spans="2:15" x14ac:dyDescent="0.25">
      <c r="B7" s="21">
        <v>2005</v>
      </c>
      <c r="C7" s="22">
        <v>114.83092746</v>
      </c>
      <c r="D7" s="22">
        <v>114.80514418999999</v>
      </c>
      <c r="E7" s="22">
        <v>117.24628137000001</v>
      </c>
      <c r="F7" s="22">
        <v>119.61544601999999</v>
      </c>
      <c r="G7" s="22">
        <v>119.23228193</v>
      </c>
      <c r="H7" s="22">
        <v>119.63916111</v>
      </c>
      <c r="I7" s="22">
        <v>119.33458770999999</v>
      </c>
      <c r="J7" s="22">
        <v>121.40069563</v>
      </c>
      <c r="K7" s="22">
        <v>123.4044825</v>
      </c>
      <c r="L7" s="22">
        <v>124.21617268</v>
      </c>
      <c r="M7" s="22">
        <v>121.4046941</v>
      </c>
      <c r="N7" s="22">
        <v>121.13638272</v>
      </c>
      <c r="O7" s="22">
        <f>Endeks[[#This Row],[12]]/C5</f>
        <v>121.13638272</v>
      </c>
    </row>
    <row r="8" spans="2:15" x14ac:dyDescent="0.25">
      <c r="B8" s="21">
        <v>2006</v>
      </c>
      <c r="C8" s="22">
        <v>123.51354804127395</v>
      </c>
      <c r="D8" s="22">
        <v>123.83050341716174</v>
      </c>
      <c r="E8" s="22">
        <v>124.13755393755304</v>
      </c>
      <c r="F8" s="22">
        <v>126.54443382320098</v>
      </c>
      <c r="G8" s="22">
        <v>130.05075266895969</v>
      </c>
      <c r="H8" s="22">
        <v>135.28051637110826</v>
      </c>
      <c r="I8" s="22">
        <v>136.44928931969446</v>
      </c>
      <c r="J8" s="22">
        <v>135.42908920355563</v>
      </c>
      <c r="K8" s="22">
        <v>135.11213382766786</v>
      </c>
      <c r="L8" s="22">
        <v>135.72623486845046</v>
      </c>
      <c r="M8" s="22">
        <v>135.33004064859071</v>
      </c>
      <c r="N8" s="22">
        <v>135.16165810515034</v>
      </c>
      <c r="O8" s="22" t="e">
        <f>Endeks[[#This Row],[12]]/C6</f>
        <v>#DIV/0!</v>
      </c>
    </row>
    <row r="9" spans="2:15" x14ac:dyDescent="0.25">
      <c r="B9" s="21">
        <v>2007</v>
      </c>
      <c r="C9" s="22">
        <v>135.09232411667486</v>
      </c>
      <c r="D9" s="22">
        <v>136.37005047572254</v>
      </c>
      <c r="E9" s="22">
        <v>137.69730111225266</v>
      </c>
      <c r="F9" s="22">
        <v>138.79674007236343</v>
      </c>
      <c r="G9" s="22">
        <v>139.34150712467058</v>
      </c>
      <c r="H9" s="22">
        <v>139.19293429222319</v>
      </c>
      <c r="I9" s="22">
        <v>139.28207799169164</v>
      </c>
      <c r="J9" s="22">
        <v>140.47066065127083</v>
      </c>
      <c r="K9" s="22">
        <v>141.89695984276591</v>
      </c>
      <c r="L9" s="22">
        <v>141.70876758833253</v>
      </c>
      <c r="M9" s="22">
        <v>142.97658909188371</v>
      </c>
      <c r="N9" s="22">
        <v>143.19449591280656</v>
      </c>
      <c r="O9" s="22">
        <f>Endeks[[#This Row],[12]]/C7</f>
        <v>1.2470028683055501</v>
      </c>
    </row>
    <row r="10" spans="2:15" x14ac:dyDescent="0.25">
      <c r="B10" s="21">
        <v>2008</v>
      </c>
      <c r="C10" s="22">
        <v>143.79869209809269</v>
      </c>
      <c r="D10" s="22">
        <v>147.48329834278826</v>
      </c>
      <c r="E10" s="22">
        <v>152.15839013713318</v>
      </c>
      <c r="F10" s="22">
        <v>159.00264528521018</v>
      </c>
      <c r="G10" s="22">
        <v>162.37029615401798</v>
      </c>
      <c r="H10" s="22">
        <v>162.89525349533213</v>
      </c>
      <c r="I10" s="22">
        <v>164.92574887211327</v>
      </c>
      <c r="J10" s="22">
        <v>161.0727600839773</v>
      </c>
      <c r="K10" s="22">
        <v>159.62665118148925</v>
      </c>
      <c r="L10" s="22">
        <v>160.53789788716668</v>
      </c>
      <c r="M10" s="22">
        <v>160.4883736096842</v>
      </c>
      <c r="N10" s="22">
        <v>154.80298655469693</v>
      </c>
      <c r="O10" s="22">
        <f>Endeks[[#This Row],[12]]/C8</f>
        <v>1.2533279871692062</v>
      </c>
    </row>
    <row r="11" spans="2:15" x14ac:dyDescent="0.25">
      <c r="B11" s="21">
        <v>2009</v>
      </c>
      <c r="C11" s="22">
        <v>155.15956135257071</v>
      </c>
      <c r="D11" s="22">
        <v>156.972149908429</v>
      </c>
      <c r="E11" s="22">
        <v>157.4277732612677</v>
      </c>
      <c r="F11" s="22">
        <v>158.44797337740653</v>
      </c>
      <c r="G11" s="22">
        <v>158.36873453343458</v>
      </c>
      <c r="H11" s="22">
        <v>159.86436771340513</v>
      </c>
      <c r="I11" s="22">
        <v>158.73521418680485</v>
      </c>
      <c r="J11" s="22">
        <v>159.39883950506993</v>
      </c>
      <c r="K11" s="22">
        <v>160.37942019922278</v>
      </c>
      <c r="L11" s="22">
        <v>160.83504355206148</v>
      </c>
      <c r="M11" s="22">
        <v>162.9150632063251</v>
      </c>
      <c r="N11" s="22">
        <v>163.9847875999464</v>
      </c>
      <c r="O11" s="22">
        <f>Endeks[[#This Row],[12]]/C9</f>
        <v>1.2138719847496151</v>
      </c>
    </row>
    <row r="12" spans="2:15" x14ac:dyDescent="0.25">
      <c r="B12" s="21">
        <v>2010</v>
      </c>
      <c r="C12" s="22">
        <v>164.93565372760978</v>
      </c>
      <c r="D12" s="22">
        <v>167.67929870013845</v>
      </c>
      <c r="E12" s="22">
        <v>170.93799615848482</v>
      </c>
      <c r="F12" s="22">
        <v>174.95936749006114</v>
      </c>
      <c r="G12" s="22">
        <v>172.948681824273</v>
      </c>
      <c r="H12" s="22">
        <v>172.07705454058151</v>
      </c>
      <c r="I12" s="22">
        <v>171.80962344217622</v>
      </c>
      <c r="J12" s="22">
        <v>173.79059454147492</v>
      </c>
      <c r="K12" s="22">
        <v>174.67212668066281</v>
      </c>
      <c r="L12" s="22">
        <v>176.78186090141591</v>
      </c>
      <c r="M12" s="22">
        <v>176.22718899361229</v>
      </c>
      <c r="N12" s="22">
        <v>178.53502032429529</v>
      </c>
      <c r="O12" s="22">
        <f>Endeks[[#This Row],[12]]/C10</f>
        <v>1.241562198649951</v>
      </c>
    </row>
    <row r="13" spans="2:15" x14ac:dyDescent="0.25">
      <c r="B13" s="21">
        <v>2011</v>
      </c>
      <c r="C13" s="22">
        <v>182.75448876580151</v>
      </c>
      <c r="D13" s="22">
        <v>185.90423281368643</v>
      </c>
      <c r="E13" s="22">
        <v>188.17244472238343</v>
      </c>
      <c r="F13" s="22">
        <v>189.32140795997668</v>
      </c>
      <c r="G13" s="22">
        <v>189.60864876937501</v>
      </c>
      <c r="H13" s="22">
        <v>189.61855362487151</v>
      </c>
      <c r="I13" s="22">
        <v>189.56902934738903</v>
      </c>
      <c r="J13" s="22">
        <v>192.90696564970736</v>
      </c>
      <c r="K13" s="22">
        <v>195.88832715415191</v>
      </c>
      <c r="L13" s="22">
        <v>199.02816634654036</v>
      </c>
      <c r="M13" s="22">
        <v>200.31579756108454</v>
      </c>
      <c r="N13" s="22">
        <v>202.32648322687271</v>
      </c>
      <c r="O13" s="22">
        <f>Endeks[[#This Row],[12]]/C11</f>
        <v>1.3039897861474621</v>
      </c>
    </row>
    <row r="14" spans="2:15" x14ac:dyDescent="0.25">
      <c r="B14" s="21">
        <v>2012</v>
      </c>
      <c r="C14" s="22">
        <v>203.09906195559921</v>
      </c>
      <c r="D14" s="22">
        <v>202.91086970116586</v>
      </c>
      <c r="E14" s="22">
        <v>203.64382900790636</v>
      </c>
      <c r="F14" s="22">
        <v>203.81221155134676</v>
      </c>
      <c r="G14" s="22">
        <v>204.89184080046456</v>
      </c>
      <c r="H14" s="22">
        <v>201.83124045204806</v>
      </c>
      <c r="I14" s="22">
        <v>201.19732970027246</v>
      </c>
      <c r="J14" s="22">
        <v>201.71238218609014</v>
      </c>
      <c r="K14" s="22">
        <v>203.79240184035376</v>
      </c>
      <c r="L14" s="22">
        <v>204.14897663822754</v>
      </c>
      <c r="M14" s="22">
        <v>207.53643721802831</v>
      </c>
      <c r="N14" s="22">
        <v>207.28881583061599</v>
      </c>
      <c r="O14" s="22">
        <f>Endeks[[#This Row],[12]]/C12</f>
        <v>1.2567859716550565</v>
      </c>
    </row>
    <row r="15" spans="2:15" x14ac:dyDescent="0.25">
      <c r="B15" s="21">
        <v>2013</v>
      </c>
      <c r="C15" s="22">
        <v>206.91243132174924</v>
      </c>
      <c r="D15" s="22">
        <v>206.64500022334391</v>
      </c>
      <c r="E15" s="22">
        <v>208.32882565774781</v>
      </c>
      <c r="F15" s="22">
        <v>207.26900611962299</v>
      </c>
      <c r="G15" s="22">
        <v>209.33912091839014</v>
      </c>
      <c r="H15" s="22">
        <v>212.38981641131014</v>
      </c>
      <c r="I15" s="22">
        <v>214.49955063206326</v>
      </c>
      <c r="J15" s="22">
        <v>214.58869433153171</v>
      </c>
      <c r="K15" s="22">
        <v>216.48052173136196</v>
      </c>
      <c r="L15" s="22">
        <v>217.96625005583599</v>
      </c>
      <c r="M15" s="22">
        <v>219.31331040335908</v>
      </c>
      <c r="N15" s="22">
        <v>221.74</v>
      </c>
      <c r="O15" s="22">
        <f>Endeks[[#This Row],[12]]/C13</f>
        <v>1.2133217711777144</v>
      </c>
    </row>
    <row r="16" spans="2:15" x14ac:dyDescent="0.25">
      <c r="B16" s="21">
        <v>2014</v>
      </c>
      <c r="C16" s="22">
        <v>229.1</v>
      </c>
      <c r="D16" s="22">
        <v>232.27</v>
      </c>
      <c r="E16" s="22">
        <v>233.98</v>
      </c>
      <c r="F16" s="22">
        <v>234.18</v>
      </c>
      <c r="G16" s="22">
        <v>232.96</v>
      </c>
      <c r="H16" s="22">
        <v>233.09</v>
      </c>
      <c r="I16" s="22">
        <v>234.79</v>
      </c>
      <c r="J16" s="22">
        <v>235.78</v>
      </c>
      <c r="K16" s="22">
        <v>237.79</v>
      </c>
      <c r="L16" s="22">
        <v>239.97</v>
      </c>
      <c r="M16" s="22">
        <v>237.65</v>
      </c>
      <c r="N16" s="22">
        <v>235.84</v>
      </c>
      <c r="O16" s="22">
        <f>Endeks[[#This Row],[12]]/C14</f>
        <v>1.1612067418192138</v>
      </c>
    </row>
    <row r="17" spans="2:15" x14ac:dyDescent="0.25">
      <c r="B17" s="21">
        <v>2015</v>
      </c>
      <c r="C17" s="22">
        <v>236.61</v>
      </c>
      <c r="D17" s="22">
        <v>239.46</v>
      </c>
      <c r="E17" s="22">
        <v>241.97</v>
      </c>
      <c r="F17" s="22">
        <v>245.42</v>
      </c>
      <c r="G17" s="22">
        <v>248.15</v>
      </c>
      <c r="H17" s="22">
        <v>248.78</v>
      </c>
      <c r="I17" s="22">
        <v>247.99</v>
      </c>
      <c r="J17" s="22">
        <v>250.43</v>
      </c>
      <c r="K17" s="22">
        <v>254.25</v>
      </c>
      <c r="L17" s="22">
        <v>253.74</v>
      </c>
      <c r="M17" s="22">
        <v>250.13</v>
      </c>
      <c r="N17" s="22">
        <v>249.31</v>
      </c>
      <c r="O17" s="22">
        <f>Endeks[[#This Row],[12]]/C15</f>
        <v>1.2049058551359946</v>
      </c>
    </row>
    <row r="18" spans="2:15" x14ac:dyDescent="0.25">
      <c r="B18" s="21">
        <v>2016</v>
      </c>
      <c r="C18" s="22">
        <v>250.67</v>
      </c>
      <c r="D18" s="22">
        <v>250.16</v>
      </c>
      <c r="E18" s="22">
        <v>251.17</v>
      </c>
      <c r="F18" s="22">
        <v>252.47</v>
      </c>
      <c r="G18" s="22">
        <v>256.20999999999998</v>
      </c>
      <c r="H18" s="22">
        <v>257.27</v>
      </c>
      <c r="I18" s="22">
        <v>257.81</v>
      </c>
      <c r="J18" s="22">
        <v>258.01</v>
      </c>
      <c r="K18" s="22">
        <v>258.77</v>
      </c>
      <c r="L18" s="22">
        <v>260.94</v>
      </c>
      <c r="M18" s="22">
        <v>266.16000000000003</v>
      </c>
      <c r="N18" s="22">
        <v>274.08999999999997</v>
      </c>
      <c r="O18" s="22">
        <f>Endeks[[#This Row],[12]]/C16</f>
        <v>1.1963771278917503</v>
      </c>
    </row>
    <row r="19" spans="2:15" x14ac:dyDescent="0.25">
      <c r="B19" s="21">
        <v>2017</v>
      </c>
      <c r="C19" s="22">
        <v>284.99</v>
      </c>
      <c r="D19" s="22">
        <v>288.58999999999997</v>
      </c>
      <c r="E19" s="22">
        <v>291.58</v>
      </c>
      <c r="F19" s="22">
        <v>293.79000000000002</v>
      </c>
      <c r="G19" s="22">
        <v>295.31</v>
      </c>
      <c r="H19" s="22">
        <v>295.52</v>
      </c>
      <c r="I19" s="22">
        <v>297.64999999999998</v>
      </c>
      <c r="J19" s="22">
        <v>300.18</v>
      </c>
      <c r="K19" s="22">
        <v>300.89999999999998</v>
      </c>
      <c r="L19" s="22">
        <v>306.04000000000002</v>
      </c>
      <c r="M19" s="22">
        <v>312.20999999999998</v>
      </c>
      <c r="N19" s="22">
        <v>316.48</v>
      </c>
      <c r="O19" s="22">
        <f>Endeks[[#This Row],[12]]/C17</f>
        <v>1.3375596973923334</v>
      </c>
    </row>
    <row r="20" spans="2:15" x14ac:dyDescent="0.25">
      <c r="B20" s="21">
        <v>2018</v>
      </c>
      <c r="C20" s="22">
        <v>319.60000000000002</v>
      </c>
      <c r="D20" s="22">
        <v>328.17</v>
      </c>
      <c r="E20" s="22">
        <v>333.21</v>
      </c>
      <c r="F20" s="22">
        <v>341.88</v>
      </c>
      <c r="G20" s="22">
        <v>354.85</v>
      </c>
      <c r="H20" s="22">
        <v>365.6</v>
      </c>
      <c r="I20" s="22">
        <v>372.06</v>
      </c>
      <c r="J20" s="22">
        <v>396.62</v>
      </c>
      <c r="K20" s="22">
        <v>439.78</v>
      </c>
      <c r="L20" s="22">
        <v>443.78</v>
      </c>
      <c r="M20" s="22">
        <v>432.55</v>
      </c>
      <c r="N20" s="22">
        <v>422.94</v>
      </c>
      <c r="O20" s="22">
        <f>Endeks[[#This Row],[12]]/C18</f>
        <v>1.6872382016196594</v>
      </c>
    </row>
    <row r="21" spans="2:15" x14ac:dyDescent="0.25">
      <c r="B21" s="21">
        <v>2019</v>
      </c>
      <c r="C21" s="22">
        <v>424.86</v>
      </c>
      <c r="D21" s="22">
        <v>425.26</v>
      </c>
      <c r="E21" s="22">
        <v>431.98</v>
      </c>
      <c r="F21" s="22">
        <v>444.85</v>
      </c>
      <c r="G21" s="22">
        <v>456.74</v>
      </c>
      <c r="H21" s="22">
        <v>457.16</v>
      </c>
      <c r="I21" s="22">
        <v>452.63</v>
      </c>
      <c r="J21" s="22">
        <v>449.96</v>
      </c>
      <c r="K21" s="22">
        <v>450.55</v>
      </c>
      <c r="L21" s="22">
        <v>451.31</v>
      </c>
      <c r="M21" s="22">
        <v>450.97</v>
      </c>
      <c r="N21" s="22">
        <v>454.08</v>
      </c>
      <c r="O21" s="22">
        <f>Endeks[[#This Row],[12]]/C19</f>
        <v>1.5933190638268009</v>
      </c>
    </row>
    <row r="22" spans="2:15" x14ac:dyDescent="0.25">
      <c r="B22" s="21">
        <v>2020</v>
      </c>
      <c r="C22" s="22">
        <v>462.42</v>
      </c>
      <c r="D22" s="22">
        <v>464.64</v>
      </c>
      <c r="E22" s="22">
        <v>468.69</v>
      </c>
      <c r="F22" s="22">
        <v>474.69</v>
      </c>
      <c r="G22" s="22">
        <v>482.02</v>
      </c>
      <c r="H22" s="22">
        <v>485.37</v>
      </c>
      <c r="I22" s="22">
        <v>490.33</v>
      </c>
      <c r="J22" s="22">
        <v>501.85</v>
      </c>
      <c r="K22" s="22">
        <v>515.13</v>
      </c>
      <c r="L22" s="22">
        <v>533.44000000000005</v>
      </c>
      <c r="M22" s="22">
        <v>555.17999999999995</v>
      </c>
      <c r="N22" s="22">
        <v>568.27</v>
      </c>
      <c r="O22" s="22">
        <f>Endeks[[#This Row],[12]]/C20</f>
        <v>1.778066332916145</v>
      </c>
    </row>
    <row r="23" spans="2:15" x14ac:dyDescent="0.25">
      <c r="B23" s="21">
        <v>2021</v>
      </c>
      <c r="C23" s="22">
        <v>583.38</v>
      </c>
      <c r="D23" s="22">
        <v>590.52</v>
      </c>
      <c r="E23" s="22">
        <v>614.92999999999995</v>
      </c>
      <c r="F23" s="22">
        <v>641.63</v>
      </c>
      <c r="G23" s="22">
        <v>666.79</v>
      </c>
      <c r="H23" s="22">
        <v>693.54</v>
      </c>
      <c r="I23" s="22">
        <v>710.61</v>
      </c>
      <c r="J23" s="22">
        <v>730.28</v>
      </c>
      <c r="K23" s="22">
        <v>741.58</v>
      </c>
      <c r="L23" s="22">
        <v>780.45</v>
      </c>
      <c r="M23" s="22">
        <v>858.43</v>
      </c>
      <c r="N23" s="22">
        <v>1022.25</v>
      </c>
      <c r="O23" s="22">
        <f>Endeks[[#This Row],[12]]/C21</f>
        <v>2.4060867109165369</v>
      </c>
    </row>
    <row r="24" spans="2:15" x14ac:dyDescent="0.25">
      <c r="B24" s="21">
        <v>2022</v>
      </c>
      <c r="C24" s="22">
        <v>1129.03</v>
      </c>
      <c r="D24" s="22">
        <v>1210.5999999999999</v>
      </c>
      <c r="E24" s="22">
        <v>1321.9</v>
      </c>
      <c r="F24" s="22">
        <v>1423.27</v>
      </c>
      <c r="G24" s="22">
        <v>1548.01</v>
      </c>
      <c r="H24" s="22">
        <v>1652.75</v>
      </c>
      <c r="I24" s="22">
        <v>1738.21</v>
      </c>
      <c r="J24" s="22">
        <v>1780.05</v>
      </c>
      <c r="K24" s="22">
        <v>1865.09</v>
      </c>
      <c r="L24" s="22">
        <v>2011.13</v>
      </c>
      <c r="M24" s="22">
        <v>2026.08</v>
      </c>
      <c r="N24" s="22">
        <v>2021.19</v>
      </c>
      <c r="O24" s="22">
        <f>Endeks[[#This Row],[12]]/C22</f>
        <v>4.3708965875178407</v>
      </c>
    </row>
    <row r="25" spans="2:15" x14ac:dyDescent="0.25">
      <c r="B25" s="21">
        <v>2023</v>
      </c>
      <c r="C25" s="22">
        <v>2105.17</v>
      </c>
      <c r="D25" s="22">
        <v>2138.04</v>
      </c>
      <c r="E25" s="22">
        <v>2147.44</v>
      </c>
      <c r="F25" s="22">
        <v>2164.94</v>
      </c>
      <c r="G25" s="22">
        <v>2179.02</v>
      </c>
      <c r="H25" s="22">
        <v>2320.7199999999998</v>
      </c>
      <c r="I25" s="22">
        <v>2511.75</v>
      </c>
      <c r="J25" s="22">
        <v>2659.6</v>
      </c>
      <c r="K25" s="22">
        <v>2749.98</v>
      </c>
      <c r="L25" s="22">
        <v>2803.29</v>
      </c>
      <c r="M25" s="22">
        <v>2882.04</v>
      </c>
      <c r="N25" s="22">
        <v>2915.02</v>
      </c>
      <c r="O25" s="22">
        <f>Endeks[[#This Row],[12]]/C23</f>
        <v>4.9967774006650894</v>
      </c>
    </row>
    <row r="26" spans="2:15" x14ac:dyDescent="0.25">
      <c r="B26" s="21">
        <v>2024</v>
      </c>
      <c r="C26" s="22"/>
      <c r="D26" s="22"/>
      <c r="E26" s="22"/>
      <c r="F26" s="22"/>
      <c r="G26" s="22"/>
      <c r="H26" s="22"/>
      <c r="I26" s="22"/>
      <c r="J26" s="22"/>
      <c r="K26" s="22"/>
      <c r="L26" s="22"/>
      <c r="M26" s="22"/>
      <c r="N26" s="22"/>
      <c r="O26" s="22">
        <f>Endeks[[#This Row],[12]]/C24</f>
        <v>0</v>
      </c>
    </row>
    <row r="27" spans="2:15" x14ac:dyDescent="0.25">
      <c r="B27" s="21">
        <v>2025</v>
      </c>
      <c r="C27" s="22"/>
      <c r="D27" s="22"/>
      <c r="E27" s="22"/>
      <c r="F27" s="22"/>
      <c r="G27" s="22"/>
      <c r="H27" s="22"/>
      <c r="I27" s="22"/>
      <c r="J27" s="22"/>
      <c r="K27" s="22"/>
      <c r="L27" s="22"/>
      <c r="M27" s="22"/>
      <c r="N27" s="22"/>
      <c r="O27" s="22">
        <f>Endeks[[#This Row],[12]]/C25</f>
        <v>0</v>
      </c>
    </row>
    <row r="28" spans="2:15" x14ac:dyDescent="0.25">
      <c r="B28" s="21">
        <v>2026</v>
      </c>
      <c r="C28" s="22"/>
      <c r="D28" s="22"/>
      <c r="E28" s="22"/>
      <c r="F28" s="22"/>
      <c r="G28" s="22"/>
      <c r="H28" s="22"/>
      <c r="I28" s="22"/>
      <c r="J28" s="22"/>
      <c r="K28" s="22"/>
      <c r="L28" s="22"/>
      <c r="M28" s="22"/>
      <c r="N28" s="22"/>
      <c r="O28" s="22" t="e">
        <f>Endeks[[#This Row],[12]]/C26</f>
        <v>#DIV/0!</v>
      </c>
    </row>
    <row r="29" spans="2:15" x14ac:dyDescent="0.25">
      <c r="B29" s="21">
        <v>2027</v>
      </c>
      <c r="C29" s="22"/>
      <c r="D29" s="22"/>
      <c r="E29" s="22"/>
      <c r="F29" s="22"/>
      <c r="G29" s="22"/>
      <c r="H29" s="22"/>
      <c r="I29" s="22"/>
      <c r="J29" s="22"/>
      <c r="K29" s="22"/>
      <c r="L29" s="22"/>
      <c r="M29" s="22"/>
      <c r="N29" s="22"/>
      <c r="O29" s="22" t="e">
        <f>Endeks[[#This Row],[12]]/C27</f>
        <v>#DIV/0!</v>
      </c>
    </row>
    <row r="30" spans="2:15" x14ac:dyDescent="0.25">
      <c r="B30" s="21">
        <v>2028</v>
      </c>
      <c r="C30" s="22"/>
      <c r="D30" s="22"/>
      <c r="E30" s="22"/>
      <c r="F30" s="22"/>
      <c r="G30" s="22"/>
      <c r="H30" s="22"/>
      <c r="I30" s="22"/>
      <c r="J30" s="22"/>
      <c r="K30" s="22"/>
      <c r="L30" s="22"/>
      <c r="M30" s="22"/>
      <c r="N30" s="22"/>
      <c r="O30" s="22" t="e">
        <f>Endeks[[#This Row],[12]]/C28</f>
        <v>#DIV/0!</v>
      </c>
    </row>
    <row r="31" spans="2:15" x14ac:dyDescent="0.25">
      <c r="B31" s="21">
        <v>2029</v>
      </c>
      <c r="C31" s="22"/>
      <c r="D31" s="22"/>
      <c r="E31" s="22"/>
      <c r="F31" s="22"/>
      <c r="G31" s="22"/>
      <c r="H31" s="22"/>
      <c r="I31" s="22"/>
      <c r="J31" s="22"/>
      <c r="K31" s="22"/>
      <c r="L31" s="22"/>
      <c r="M31" s="22"/>
      <c r="N31" s="22"/>
      <c r="O31" s="22" t="e">
        <f>Endeks[[#This Row],[12]]/C29</f>
        <v>#DIV/0!</v>
      </c>
    </row>
    <row r="32" spans="2:15" x14ac:dyDescent="0.25">
      <c r="B32" s="21">
        <v>2030</v>
      </c>
      <c r="C32" s="22"/>
      <c r="D32" s="22"/>
      <c r="E32" s="22"/>
      <c r="F32" s="22"/>
      <c r="G32" s="22"/>
      <c r="H32" s="22"/>
      <c r="I32" s="22"/>
      <c r="J32" s="22"/>
      <c r="K32" s="22"/>
      <c r="L32" s="22"/>
      <c r="M32" s="22"/>
      <c r="N32" s="22"/>
      <c r="O32" s="22" t="e">
        <f>Endeks[[#This Row],[12]]/C30</f>
        <v>#DIV/0!</v>
      </c>
    </row>
  </sheetData>
  <phoneticPr fontId="10"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E9D8E-3D85-45A1-9DE3-C5154A757515}">
  <dimension ref="A1"/>
  <sheetViews>
    <sheetView workbookViewId="0">
      <selection activeCell="R70" sqref="R70"/>
    </sheetView>
  </sheetViews>
  <sheetFormatPr defaultRowHeight="13.2"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144B8-0724-4931-A5B9-C5F37783EA91}">
  <sheetPr>
    <pageSetUpPr fitToPage="1"/>
  </sheetPr>
  <dimension ref="A3:L47"/>
  <sheetViews>
    <sheetView workbookViewId="0">
      <selection activeCell="K25" sqref="K25"/>
    </sheetView>
  </sheetViews>
  <sheetFormatPr defaultRowHeight="13.2" x14ac:dyDescent="0.25"/>
  <cols>
    <col min="1" max="1" width="13.77734375" customWidth="1"/>
    <col min="2" max="2" width="13.21875" customWidth="1"/>
    <col min="5" max="5" width="16.21875" customWidth="1"/>
  </cols>
  <sheetData>
    <row r="3" spans="2:8" s="2" customFormat="1" x14ac:dyDescent="0.25"/>
    <row r="4" spans="2:8" s="2" customFormat="1" x14ac:dyDescent="0.25">
      <c r="H4" s="2" t="s">
        <v>43</v>
      </c>
    </row>
    <row r="5" spans="2:8" s="2" customFormat="1" x14ac:dyDescent="0.25">
      <c r="B5" s="1"/>
      <c r="H5" s="20" t="s">
        <v>44</v>
      </c>
    </row>
    <row r="6" spans="2:8" s="2" customFormat="1" x14ac:dyDescent="0.25">
      <c r="B6" s="1"/>
    </row>
    <row r="7" spans="2:8" s="2" customFormat="1" x14ac:dyDescent="0.25">
      <c r="B7" s="1"/>
    </row>
    <row r="8" spans="2:8" s="2" customFormat="1" x14ac:dyDescent="0.25">
      <c r="B8" s="1"/>
    </row>
    <row r="9" spans="2:8" s="2" customFormat="1" x14ac:dyDescent="0.25">
      <c r="B9" s="1"/>
    </row>
    <row r="10" spans="2:8" s="2" customFormat="1" x14ac:dyDescent="0.25">
      <c r="B10" s="1"/>
    </row>
    <row r="11" spans="2:8" s="2" customFormat="1" x14ac:dyDescent="0.25">
      <c r="B11" s="1"/>
    </row>
    <row r="12" spans="2:8" s="2" customFormat="1" x14ac:dyDescent="0.25">
      <c r="B12" s="1" t="s">
        <v>39</v>
      </c>
    </row>
    <row r="13" spans="2:8" s="2" customFormat="1" x14ac:dyDescent="0.25">
      <c r="B13" s="1" t="s">
        <v>91</v>
      </c>
    </row>
    <row r="17" spans="2:12" ht="21" x14ac:dyDescent="0.4">
      <c r="B17" s="57" t="s">
        <v>114</v>
      </c>
      <c r="C17" s="58"/>
      <c r="D17" s="58"/>
      <c r="E17" s="58"/>
      <c r="F17" s="58"/>
      <c r="G17" s="58"/>
      <c r="H17" s="58"/>
      <c r="I17" s="58"/>
      <c r="J17" s="58"/>
      <c r="K17" s="58"/>
      <c r="L17" s="58"/>
    </row>
    <row r="18" spans="2:12" ht="13.8" thickBot="1" x14ac:dyDescent="0.3"/>
    <row r="19" spans="2:12" ht="106.2" thickBot="1" x14ac:dyDescent="0.3">
      <c r="B19" s="63" t="s">
        <v>96</v>
      </c>
      <c r="C19" s="62" t="s">
        <v>93</v>
      </c>
      <c r="D19" s="62"/>
      <c r="E19" s="39"/>
      <c r="F19" s="40" t="s">
        <v>94</v>
      </c>
    </row>
    <row r="20" spans="2:12" ht="40.200000000000003" thickBot="1" x14ac:dyDescent="0.3">
      <c r="B20" s="64"/>
      <c r="C20" s="38" t="s">
        <v>92</v>
      </c>
      <c r="D20" s="38"/>
      <c r="E20" s="38"/>
      <c r="F20" s="41" t="s">
        <v>95</v>
      </c>
    </row>
    <row r="36" spans="1:1" x14ac:dyDescent="0.25">
      <c r="A36" t="s">
        <v>106</v>
      </c>
    </row>
    <row r="37" spans="1:1" ht="21" x14ac:dyDescent="0.4">
      <c r="A37" s="42" t="s">
        <v>97</v>
      </c>
    </row>
    <row r="38" spans="1:1" ht="21" x14ac:dyDescent="0.4">
      <c r="A38" s="42" t="s">
        <v>98</v>
      </c>
    </row>
    <row r="39" spans="1:1" ht="21" x14ac:dyDescent="0.4">
      <c r="A39" s="42"/>
    </row>
    <row r="40" spans="1:1" ht="21" x14ac:dyDescent="0.4">
      <c r="A40" s="42" t="s">
        <v>99</v>
      </c>
    </row>
    <row r="41" spans="1:1" ht="21" x14ac:dyDescent="0.4">
      <c r="A41" s="42" t="s">
        <v>100</v>
      </c>
    </row>
    <row r="42" spans="1:1" ht="21" x14ac:dyDescent="0.4">
      <c r="A42" s="42" t="s">
        <v>101</v>
      </c>
    </row>
    <row r="43" spans="1:1" ht="21" x14ac:dyDescent="0.4">
      <c r="A43" s="42" t="s">
        <v>102</v>
      </c>
    </row>
    <row r="44" spans="1:1" ht="21" x14ac:dyDescent="0.4">
      <c r="A44" s="42"/>
    </row>
    <row r="45" spans="1:1" ht="21" x14ac:dyDescent="0.4">
      <c r="A45" s="42" t="s">
        <v>103</v>
      </c>
    </row>
    <row r="46" spans="1:1" ht="21" x14ac:dyDescent="0.4">
      <c r="A46" s="42" t="s">
        <v>104</v>
      </c>
    </row>
    <row r="47" spans="1:1" ht="21" x14ac:dyDescent="0.4">
      <c r="A47" s="42" t="s">
        <v>105</v>
      </c>
    </row>
  </sheetData>
  <mergeCells count="2">
    <mergeCell ref="C19:D19"/>
    <mergeCell ref="B19:B20"/>
  </mergeCells>
  <hyperlinks>
    <hyperlink ref="H5" r:id="rId1" xr:uid="{29752A84-442A-406D-97BE-64B013746F5F}"/>
  </hyperlinks>
  <pageMargins left="0.70866141732283472" right="0.70866141732283472" top="0.74803149606299213" bottom="0.74803149606299213" header="0.31496062992125984" footer="0.31496062992125984"/>
  <pageSetup paperSize="9" scale="79"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STOK DEVİR HIZI ED</vt:lpstr>
      <vt:lpstr>BASİT ORTALAMA YÖNTEM</vt:lpstr>
      <vt:lpstr>ÜFE KATSAYILARI</vt:lpstr>
      <vt:lpstr>DETAY MEVZUAT</vt:lpstr>
      <vt:lpstr>HAREKETLİ ORTALAMA YÖNTEM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KARAKUŞ</dc:creator>
  <cp:lastModifiedBy>Serdar KARAKUŞ</cp:lastModifiedBy>
  <cp:lastPrinted>2024-02-13T12:21:23Z</cp:lastPrinted>
  <dcterms:created xsi:type="dcterms:W3CDTF">2024-02-13T09:09:13Z</dcterms:created>
  <dcterms:modified xsi:type="dcterms:W3CDTF">2024-02-13T15:21:00Z</dcterms:modified>
</cp:coreProperties>
</file>